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PRIHODA'!$A$1:$K$48</definedName>
  </definedNames>
  <calcPr fullCalcOnLoad="1"/>
</workbook>
</file>

<file path=xl/sharedStrings.xml><?xml version="1.0" encoding="utf-8"?>
<sst xmlns="http://schemas.openxmlformats.org/spreadsheetml/2006/main" count="421" uniqueCount="176">
  <si>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</si>
  <si>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</si>
  <si>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</si>
  <si>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</si>
  <si>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</si>
  <si>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</si>
  <si>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</si>
  <si>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</si>
  <si>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</si>
  <si>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</si>
  <si>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</si>
  <si>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</si>
  <si>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</si>
  <si>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</si>
  <si>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</si>
  <si>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</si>
  <si>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</si>
  <si>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</si>
  <si>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</si>
  <si>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</si>
  <si>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</si>
  <si>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</si>
  <si>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</si>
  <si>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</si>
  <si>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</si>
  <si>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</si>
  <si>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</si>
  <si>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</si>
  <si>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</si>
  <si>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</si>
  <si>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</si>
  <si>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</si>
  <si>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2022.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</si>
  <si>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</si>
  <si>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</si>
  <si>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</si>
  <si>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</si>
  <si>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</si>
  <si>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Rashodi za nabavu proizvedene dugotrajne imovine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</si>
  <si>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</si>
  <si>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</si>
  <si>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</si>
  <si>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</si>
  <si>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</si>
  <si>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</si>
  <si>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</si>
  <si>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</si>
  <si>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</si>
  <si>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</si>
  <si>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</si>
  <si>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</si>
  <si>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</si>
  <si>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</si>
  <si>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</si>
  <si>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</si>
  <si>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</si>
  <si>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</si>
  <si>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</si>
  <si>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</si>
  <si>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</si>
  <si>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</si>
  <si>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</si>
  <si>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</si>
  <si>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</si>
  <si>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</si>
  <si>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</si>
  <si>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</si>
  <si>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</si>
  <si>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</si>
  <si>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</si>
  <si>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</si>
  <si>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</si>
  <si>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</si>
  <si>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</si>
  <si>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</si>
  <si>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</si>
  <si>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</si>
  <si>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</si>
  <si>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</si>
  <si>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</si>
  <si>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</si>
  <si>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</si>
  <si>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</si>
  <si>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</si>
  <si>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</si>
  <si>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</si>
  <si>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</si>
  <si>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</si>
  <si>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</si>
  <si>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Uređaji, strojevi i oprema</t>
  </si>
  <si>
    <t>Naknade troškov osoba izvan r.o.</t>
  </si>
  <si>
    <t>Ostali nespomenuti rashodi posl.</t>
  </si>
  <si>
    <t>Premije osiguranja</t>
  </si>
  <si>
    <t>Reprezentacija</t>
  </si>
  <si>
    <t xml:space="preserve">Knjige, umjetnička djela </t>
  </si>
  <si>
    <t>Knjige</t>
  </si>
  <si>
    <t>Tekuće donacije</t>
  </si>
  <si>
    <t>Tekuće donacije u novcu</t>
  </si>
  <si>
    <t>Ostali rshodi</t>
  </si>
  <si>
    <t>Pristojbe i naknade</t>
  </si>
  <si>
    <t xml:space="preserve">A101001 </t>
  </si>
  <si>
    <t>Redovni program srednjoškolsko obrazovanje</t>
  </si>
  <si>
    <t>GOSPODARSKA ŠKOLA ČAKOVEC</t>
  </si>
  <si>
    <t xml:space="preserve">A101002 </t>
  </si>
  <si>
    <t>Program Škola jednakih mogućnosti</t>
  </si>
  <si>
    <t>UKUPNO AKTIVNOST</t>
  </si>
  <si>
    <t xml:space="preserve">A101003 </t>
  </si>
  <si>
    <t>Sudski postupci</t>
  </si>
  <si>
    <t>Tuzemne članarine</t>
  </si>
  <si>
    <t>Program natjecanja i smotre</t>
  </si>
  <si>
    <t xml:space="preserve">A101004 </t>
  </si>
  <si>
    <t xml:space="preserve">A101005 </t>
  </si>
  <si>
    <t>Program Energetska obnova zgrade</t>
  </si>
  <si>
    <t>Rashodi za dodatna ulaganja</t>
  </si>
  <si>
    <t>Dodatna ulaganja na građ.obj.</t>
  </si>
  <si>
    <t>Program PROJEKTI EU</t>
  </si>
  <si>
    <t xml:space="preserve">A101006 </t>
  </si>
  <si>
    <t>Tekući prijenosi između pror.kor.</t>
  </si>
  <si>
    <t>Prijenosi između pror.korisn.</t>
  </si>
  <si>
    <t>Postrojenja i oprema</t>
  </si>
  <si>
    <t>Pomoći dane u inoz.i unut.pror.</t>
  </si>
  <si>
    <t>SVEUKUPNO AKTIVNOSTI</t>
  </si>
  <si>
    <t>A101001</t>
  </si>
  <si>
    <t>Redovni program srednjošk.obrazovanja</t>
  </si>
  <si>
    <t>Ostali rashodi</t>
  </si>
  <si>
    <t>Rashodi za nabavu proizv.dug.imovine</t>
  </si>
  <si>
    <t>UKUPNO AKTIVNOST 3,4</t>
  </si>
  <si>
    <t>Rashodi za nabavu nefinanc.im.</t>
  </si>
  <si>
    <t>A101002</t>
  </si>
  <si>
    <t>Program Školske sheme za voće</t>
  </si>
  <si>
    <t>GOSPODARSKA ŠKOLA</t>
  </si>
  <si>
    <t xml:space="preserve">UKUPNO AKTIVNOST </t>
  </si>
  <si>
    <t>Projekti EU</t>
  </si>
  <si>
    <t>A101005</t>
  </si>
  <si>
    <t>Poslovni objekti-ostali</t>
  </si>
  <si>
    <t>Klasa:</t>
  </si>
  <si>
    <t>Urbroj:</t>
  </si>
  <si>
    <t>Renato Vinko, mag.ing.</t>
  </si>
  <si>
    <t>Jadranka Svenšek, mag.oec.</t>
  </si>
  <si>
    <t>Izradili plan:</t>
  </si>
  <si>
    <t xml:space="preserve">PLAN RASHODA I IZDATAKA </t>
  </si>
  <si>
    <t>PRIJEDLOG PLANA ZA 2023. (druga razina računskog plana)</t>
  </si>
  <si>
    <t>2021.</t>
  </si>
  <si>
    <t>2023. (druga razina računskog plana)</t>
  </si>
  <si>
    <t>Uređaji, strojevi i oprema ost.namj.</t>
  </si>
  <si>
    <t>Naknade građanima i kućanstvoma na tem.osiguranja i dr.naknada</t>
  </si>
  <si>
    <t>Naknade građanima i kućanstvima u novcu</t>
  </si>
  <si>
    <t>Ostale naknade građanima i kućanstvima</t>
  </si>
  <si>
    <t>Instrumenti, uređaji i strojevi</t>
  </si>
  <si>
    <t>Kamioni</t>
  </si>
  <si>
    <t>Prijevozna sredstva</t>
  </si>
  <si>
    <t>Računalna oprema</t>
  </si>
  <si>
    <t>Osobni automobil</t>
  </si>
  <si>
    <t>Prijedlog plana 
za 2021.</t>
  </si>
  <si>
    <t>Projekcija plana
za 2022.</t>
  </si>
  <si>
    <t>Projekcija plana 
za 2023.</t>
  </si>
  <si>
    <t>Kamonska prikolica</t>
  </si>
  <si>
    <t>Strojevi za obradu zeljišta-kosilica</t>
  </si>
  <si>
    <t>Naknada građanima i kućanstvima</t>
  </si>
  <si>
    <t>Tekući prijenosi</t>
  </si>
  <si>
    <t>SVEUKUPNO 2022.</t>
  </si>
  <si>
    <t>SVEUKUPNO 2023.</t>
  </si>
  <si>
    <t>Ukupno prihodi i primici za 2023.</t>
  </si>
  <si>
    <t>A101003</t>
  </si>
  <si>
    <t>A101004</t>
  </si>
  <si>
    <t>A101006</t>
  </si>
  <si>
    <t>Ukupno prihodi i primici za 2021.</t>
  </si>
  <si>
    <t>KLASA: 402-01/20-01/44</t>
  </si>
  <si>
    <t>URBROJ: 2109-60-03-20-1</t>
  </si>
  <si>
    <t xml:space="preserve">Pomoći proračunskim korisnicima temeljem prijenosa EU sredstava </t>
  </si>
  <si>
    <r>
      <t xml:space="preserve">PLAN PRIHODA I PRIMITAKA </t>
    </r>
    <r>
      <rPr>
        <b/>
        <sz val="14"/>
        <color indexed="10"/>
        <rFont val="Arial"/>
        <family val="2"/>
      </rPr>
      <t>(treća razina računskog plana, ukoliko neka konta nisu navedena potrebno je uvrstiti u tablicu i pribrojiti prihodima)</t>
    </r>
  </si>
  <si>
    <t>PRIJEDLOG PLANA ZA 2021. (treća razina računskog plana)</t>
  </si>
  <si>
    <r>
      <t xml:space="preserve">PRIJEDLOG FINANCIJSKOG PLANA (proračunski korisnik) ZA 2021. </t>
    </r>
    <r>
      <rPr>
        <b/>
        <sz val="14"/>
        <color indexed="10"/>
        <rFont val="Arial"/>
        <family val="2"/>
      </rPr>
      <t>3.</t>
    </r>
    <r>
      <rPr>
        <b/>
        <sz val="14"/>
        <color indexed="10"/>
        <rFont val="Arial"/>
        <family val="2"/>
      </rPr>
      <t xml:space="preserve">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2022. I 2023.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</si>
  <si>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Predsjednik Školskog odbor:</t>
  </si>
  <si>
    <t>Elvis Novak, dipl.ing.</t>
  </si>
  <si>
    <t>Datum: 21.12.2020..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</si>
</sst>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6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60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4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1" fontId="22" fillId="0" borderId="19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20" xfId="0" applyFont="1" applyBorder="1" applyAlignment="1" quotePrefix="1">
      <alignment horizontal="left" vertical="center" wrapText="1"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21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0" fontId="24" fillId="0" borderId="22" xfId="0" applyNumberFormat="1" applyFont="1" applyFill="1" applyBorder="1" applyAlignment="1" applyProtection="1">
      <alignment horizont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left"/>
    </xf>
    <xf numFmtId="3" fontId="31" fillId="7" borderId="22" xfId="0" applyNumberFormat="1" applyFont="1" applyFill="1" applyBorder="1" applyAlignment="1">
      <alignment horizontal="right"/>
    </xf>
    <xf numFmtId="3" fontId="31" fillId="7" borderId="22" xfId="0" applyNumberFormat="1" applyFont="1" applyFill="1" applyBorder="1" applyAlignment="1" applyProtection="1">
      <alignment horizontal="right" wrapText="1"/>
      <protection/>
    </xf>
    <xf numFmtId="3" fontId="31" fillId="0" borderId="22" xfId="0" applyNumberFormat="1" applyFont="1" applyFill="1" applyBorder="1" applyAlignment="1">
      <alignment horizontal="right"/>
    </xf>
    <xf numFmtId="3" fontId="31" fillId="50" borderId="21" xfId="0" applyNumberFormat="1" applyFont="1" applyFill="1" applyBorder="1" applyAlignment="1" quotePrefix="1">
      <alignment horizontal="right"/>
    </xf>
    <xf numFmtId="3" fontId="31" fillId="7" borderId="21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1" fontId="22" fillId="0" borderId="26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/>
      <protection/>
    </xf>
    <xf numFmtId="0" fontId="24" fillId="12" borderId="27" xfId="0" applyNumberFormat="1" applyFont="1" applyFill="1" applyBorder="1" applyAlignment="1" applyProtection="1">
      <alignment horizontal="center"/>
      <protection/>
    </xf>
    <xf numFmtId="0" fontId="24" fillId="12" borderId="27" xfId="0" applyNumberFormat="1" applyFont="1" applyFill="1" applyBorder="1" applyAlignment="1" applyProtection="1">
      <alignment wrapText="1"/>
      <protection/>
    </xf>
    <xf numFmtId="4" fontId="24" fillId="12" borderId="27" xfId="0" applyNumberFormat="1" applyFont="1" applyFill="1" applyBorder="1" applyAlignment="1" applyProtection="1">
      <alignment/>
      <protection/>
    </xf>
    <xf numFmtId="0" fontId="23" fillId="12" borderId="27" xfId="0" applyNumberFormat="1" applyFont="1" applyFill="1" applyBorder="1" applyAlignment="1" applyProtection="1">
      <alignment horizontal="center"/>
      <protection/>
    </xf>
    <xf numFmtId="0" fontId="23" fillId="12" borderId="27" xfId="0" applyNumberFormat="1" applyFont="1" applyFill="1" applyBorder="1" applyAlignment="1" applyProtection="1">
      <alignment wrapText="1"/>
      <protection/>
    </xf>
    <xf numFmtId="4" fontId="23" fillId="12" borderId="27" xfId="0" applyNumberFormat="1" applyFont="1" applyFill="1" applyBorder="1" applyAlignment="1" applyProtection="1">
      <alignment/>
      <protection/>
    </xf>
    <xf numFmtId="0" fontId="21" fillId="7" borderId="20" xfId="0" applyNumberFormat="1" applyFont="1" applyFill="1" applyBorder="1" applyAlignment="1" applyProtection="1">
      <alignment/>
      <protection/>
    </xf>
    <xf numFmtId="4" fontId="23" fillId="17" borderId="27" xfId="0" applyNumberFormat="1" applyFont="1" applyFill="1" applyBorder="1" applyAlignment="1" applyProtection="1">
      <alignment/>
      <protection/>
    </xf>
    <xf numFmtId="0" fontId="24" fillId="17" borderId="27" xfId="0" applyNumberFormat="1" applyFont="1" applyFill="1" applyBorder="1" applyAlignment="1" applyProtection="1">
      <alignment horizontal="center"/>
      <protection/>
    </xf>
    <xf numFmtId="0" fontId="24" fillId="17" borderId="27" xfId="0" applyNumberFormat="1" applyFont="1" applyFill="1" applyBorder="1" applyAlignment="1" applyProtection="1">
      <alignment wrapText="1"/>
      <protection/>
    </xf>
    <xf numFmtId="4" fontId="24" fillId="17" borderId="27" xfId="0" applyNumberFormat="1" applyFont="1" applyFill="1" applyBorder="1" applyAlignment="1" applyProtection="1">
      <alignment/>
      <protection/>
    </xf>
    <xf numFmtId="0" fontId="23" fillId="17" borderId="27" xfId="0" applyNumberFormat="1" applyFont="1" applyFill="1" applyBorder="1" applyAlignment="1" applyProtection="1">
      <alignment horizontal="center"/>
      <protection/>
    </xf>
    <xf numFmtId="0" fontId="23" fillId="17" borderId="27" xfId="0" applyNumberFormat="1" applyFont="1" applyFill="1" applyBorder="1" applyAlignment="1" applyProtection="1">
      <alignment wrapText="1"/>
      <protection/>
    </xf>
    <xf numFmtId="4" fontId="23" fillId="51" borderId="27" xfId="0" applyNumberFormat="1" applyFont="1" applyFill="1" applyBorder="1" applyAlignment="1" applyProtection="1">
      <alignment/>
      <protection/>
    </xf>
    <xf numFmtId="0" fontId="23" fillId="51" borderId="0" xfId="0" applyNumberFormat="1" applyFont="1" applyFill="1" applyBorder="1" applyAlignment="1" applyProtection="1">
      <alignment/>
      <protection/>
    </xf>
    <xf numFmtId="0" fontId="24" fillId="52" borderId="27" xfId="0" applyNumberFormat="1" applyFont="1" applyFill="1" applyBorder="1" applyAlignment="1" applyProtection="1">
      <alignment horizontal="center"/>
      <protection/>
    </xf>
    <xf numFmtId="0" fontId="24" fillId="52" borderId="27" xfId="0" applyNumberFormat="1" applyFont="1" applyFill="1" applyBorder="1" applyAlignment="1" applyProtection="1">
      <alignment wrapText="1"/>
      <protection/>
    </xf>
    <xf numFmtId="4" fontId="24" fillId="52" borderId="27" xfId="0" applyNumberFormat="1" applyFont="1" applyFill="1" applyBorder="1" applyAlignment="1" applyProtection="1">
      <alignment/>
      <protection/>
    </xf>
    <xf numFmtId="0" fontId="24" fillId="52" borderId="27" xfId="0" applyNumberFormat="1" applyFont="1" applyFill="1" applyBorder="1" applyAlignment="1" applyProtection="1">
      <alignment horizontal="center"/>
      <protection/>
    </xf>
    <xf numFmtId="0" fontId="24" fillId="52" borderId="27" xfId="0" applyNumberFormat="1" applyFont="1" applyFill="1" applyBorder="1" applyAlignment="1" applyProtection="1">
      <alignment wrapText="1"/>
      <protection/>
    </xf>
    <xf numFmtId="0" fontId="23" fillId="52" borderId="27" xfId="0" applyNumberFormat="1" applyFont="1" applyFill="1" applyBorder="1" applyAlignment="1" applyProtection="1">
      <alignment horizontal="center"/>
      <protection/>
    </xf>
    <xf numFmtId="0" fontId="23" fillId="52" borderId="27" xfId="0" applyNumberFormat="1" applyFont="1" applyFill="1" applyBorder="1" applyAlignment="1" applyProtection="1">
      <alignment wrapText="1"/>
      <protection/>
    </xf>
    <xf numFmtId="4" fontId="23" fillId="52" borderId="27" xfId="0" applyNumberFormat="1" applyFont="1" applyFill="1" applyBorder="1" applyAlignment="1" applyProtection="1">
      <alignment/>
      <protection/>
    </xf>
    <xf numFmtId="0" fontId="23" fillId="51" borderId="27" xfId="0" applyNumberFormat="1" applyFont="1" applyFill="1" applyBorder="1" applyAlignment="1" applyProtection="1">
      <alignment horizontal="center"/>
      <protection/>
    </xf>
    <xf numFmtId="0" fontId="23" fillId="51" borderId="27" xfId="0" applyNumberFormat="1" applyFont="1" applyFill="1" applyBorder="1" applyAlignment="1" applyProtection="1">
      <alignment wrapText="1"/>
      <protection/>
    </xf>
    <xf numFmtId="0" fontId="24" fillId="51" borderId="27" xfId="0" applyNumberFormat="1" applyFont="1" applyFill="1" applyBorder="1" applyAlignment="1" applyProtection="1">
      <alignment horizontal="center"/>
      <protection/>
    </xf>
    <xf numFmtId="0" fontId="24" fillId="51" borderId="27" xfId="0" applyNumberFormat="1" applyFont="1" applyFill="1" applyBorder="1" applyAlignment="1" applyProtection="1">
      <alignment wrapText="1"/>
      <protection/>
    </xf>
    <xf numFmtId="4" fontId="24" fillId="51" borderId="27" xfId="0" applyNumberFormat="1" applyFont="1" applyFill="1" applyBorder="1" applyAlignment="1" applyProtection="1">
      <alignment/>
      <protection/>
    </xf>
    <xf numFmtId="0" fontId="24" fillId="51" borderId="0" xfId="0" applyNumberFormat="1" applyFont="1" applyFill="1" applyBorder="1" applyAlignment="1" applyProtection="1">
      <alignment/>
      <protection/>
    </xf>
    <xf numFmtId="0" fontId="78" fillId="51" borderId="0" xfId="0" applyNumberFormat="1" applyFont="1" applyFill="1" applyBorder="1" applyAlignment="1" applyProtection="1">
      <alignment/>
      <protection/>
    </xf>
    <xf numFmtId="3" fontId="40" fillId="51" borderId="0" xfId="89" applyNumberFormat="1" applyFont="1" applyFill="1" applyBorder="1">
      <alignment/>
      <protection/>
    </xf>
    <xf numFmtId="0" fontId="41" fillId="52" borderId="28" xfId="89" applyNumberFormat="1" applyFont="1" applyFill="1" applyBorder="1" applyAlignment="1">
      <alignment horizontal="center"/>
      <protection/>
    </xf>
    <xf numFmtId="0" fontId="24" fillId="51" borderId="28" xfId="0" applyNumberFormat="1" applyFont="1" applyFill="1" applyBorder="1" applyAlignment="1" applyProtection="1">
      <alignment horizontal="center"/>
      <protection/>
    </xf>
    <xf numFmtId="0" fontId="24" fillId="51" borderId="28" xfId="0" applyNumberFormat="1" applyFont="1" applyFill="1" applyBorder="1" applyAlignment="1" applyProtection="1">
      <alignment horizontal="center" vertical="center"/>
      <protection/>
    </xf>
    <xf numFmtId="0" fontId="24" fillId="51" borderId="22" xfId="0" applyNumberFormat="1" applyFont="1" applyFill="1" applyBorder="1" applyAlignment="1" applyProtection="1">
      <alignment horizontal="center" vertical="center" wrapText="1"/>
      <protection/>
    </xf>
    <xf numFmtId="0" fontId="24" fillId="51" borderId="20" xfId="0" applyNumberFormat="1" applyFont="1" applyFill="1" applyBorder="1" applyAlignment="1" applyProtection="1">
      <alignment horizontal="center" vertical="center" wrapText="1"/>
      <protection/>
    </xf>
    <xf numFmtId="0" fontId="24" fillId="51" borderId="29" xfId="0" applyNumberFormat="1" applyFont="1" applyFill="1" applyBorder="1" applyAlignment="1" applyProtection="1">
      <alignment horizontal="center"/>
      <protection/>
    </xf>
    <xf numFmtId="0" fontId="23" fillId="51" borderId="29" xfId="0" applyNumberFormat="1" applyFont="1" applyFill="1" applyBorder="1" applyAlignment="1" applyProtection="1">
      <alignment wrapText="1"/>
      <protection/>
    </xf>
    <xf numFmtId="0" fontId="23" fillId="51" borderId="29" xfId="0" applyNumberFormat="1" applyFont="1" applyFill="1" applyBorder="1" applyAlignment="1" applyProtection="1">
      <alignment/>
      <protection/>
    </xf>
    <xf numFmtId="0" fontId="24" fillId="51" borderId="30" xfId="0" applyNumberFormat="1" applyFont="1" applyFill="1" applyBorder="1" applyAlignment="1" applyProtection="1">
      <alignment horizontal="center"/>
      <protection/>
    </xf>
    <xf numFmtId="0" fontId="36" fillId="51" borderId="30" xfId="0" applyNumberFormat="1" applyFont="1" applyFill="1" applyBorder="1" applyAlignment="1" applyProtection="1">
      <alignment wrapText="1"/>
      <protection/>
    </xf>
    <xf numFmtId="0" fontId="24" fillId="51" borderId="30" xfId="0" applyNumberFormat="1" applyFont="1" applyFill="1" applyBorder="1" applyAlignment="1" applyProtection="1">
      <alignment/>
      <protection/>
    </xf>
    <xf numFmtId="0" fontId="23" fillId="51" borderId="27" xfId="0" applyNumberFormat="1" applyFont="1" applyFill="1" applyBorder="1" applyAlignment="1" applyProtection="1">
      <alignment/>
      <protection/>
    </xf>
    <xf numFmtId="0" fontId="42" fillId="51" borderId="0" xfId="89" applyNumberFormat="1" applyFont="1" applyFill="1" applyBorder="1" applyAlignment="1">
      <alignment horizontal="center"/>
      <protection/>
    </xf>
    <xf numFmtId="0" fontId="42" fillId="51" borderId="0" xfId="89" applyNumberFormat="1" applyFont="1" applyFill="1" applyBorder="1">
      <alignment/>
      <protection/>
    </xf>
    <xf numFmtId="0" fontId="23" fillId="51" borderId="0" xfId="0" applyNumberFormat="1" applyFont="1" applyFill="1" applyBorder="1" applyAlignment="1" applyProtection="1">
      <alignment horizontal="center"/>
      <protection/>
    </xf>
    <xf numFmtId="0" fontId="23" fillId="51" borderId="0" xfId="0" applyNumberFormat="1" applyFont="1" applyFill="1" applyBorder="1" applyAlignment="1" applyProtection="1">
      <alignment wrapText="1"/>
      <protection/>
    </xf>
    <xf numFmtId="0" fontId="24" fillId="51" borderId="0" xfId="0" applyNumberFormat="1" applyFont="1" applyFill="1" applyBorder="1" applyAlignment="1" applyProtection="1">
      <alignment horizontal="center"/>
      <protection/>
    </xf>
    <xf numFmtId="0" fontId="41" fillId="16" borderId="28" xfId="89" applyNumberFormat="1" applyFont="1" applyFill="1" applyBorder="1" applyAlignment="1">
      <alignment horizontal="center"/>
      <protection/>
    </xf>
    <xf numFmtId="0" fontId="41" fillId="12" borderId="28" xfId="89" applyNumberFormat="1" applyFont="1" applyFill="1" applyBorder="1" applyAlignment="1">
      <alignment horizontal="center"/>
      <protection/>
    </xf>
    <xf numFmtId="0" fontId="41" fillId="12" borderId="0" xfId="89" applyNumberFormat="1" applyFont="1" applyFill="1" applyBorder="1" applyAlignment="1">
      <alignment horizontal="center"/>
      <protection/>
    </xf>
    <xf numFmtId="0" fontId="41" fillId="12" borderId="0" xfId="89" applyNumberFormat="1" applyFont="1" applyFill="1" applyBorder="1" applyAlignment="1">
      <alignment horizontal="left"/>
      <protection/>
    </xf>
    <xf numFmtId="4" fontId="41" fillId="12" borderId="0" xfId="89" applyNumberFormat="1" applyFont="1" applyFill="1" applyBorder="1" applyAlignment="1">
      <alignment horizontal="right"/>
      <protection/>
    </xf>
    <xf numFmtId="0" fontId="41" fillId="17" borderId="28" xfId="89" applyNumberFormat="1" applyFont="1" applyFill="1" applyBorder="1" applyAlignment="1">
      <alignment horizontal="center"/>
      <protection/>
    </xf>
    <xf numFmtId="0" fontId="41" fillId="17" borderId="0" xfId="89" applyNumberFormat="1" applyFont="1" applyFill="1" applyBorder="1" applyAlignment="1">
      <alignment horizontal="center"/>
      <protection/>
    </xf>
    <xf numFmtId="0" fontId="41" fillId="17" borderId="0" xfId="89" applyNumberFormat="1" applyFont="1" applyFill="1" applyBorder="1" applyAlignment="1">
      <alignment horizontal="left"/>
      <protection/>
    </xf>
    <xf numFmtId="4" fontId="41" fillId="17" borderId="0" xfId="89" applyNumberFormat="1" applyFont="1" applyFill="1" applyBorder="1" applyAlignment="1">
      <alignment horizontal="right"/>
      <protection/>
    </xf>
    <xf numFmtId="0" fontId="24" fillId="17" borderId="27" xfId="0" applyNumberFormat="1" applyFont="1" applyFill="1" applyBorder="1" applyAlignment="1" applyProtection="1">
      <alignment horizontal="center"/>
      <protection/>
    </xf>
    <xf numFmtId="0" fontId="24" fillId="17" borderId="27" xfId="0" applyNumberFormat="1" applyFont="1" applyFill="1" applyBorder="1" applyAlignment="1" applyProtection="1">
      <alignment wrapText="1"/>
      <protection/>
    </xf>
    <xf numFmtId="3" fontId="41" fillId="16" borderId="0" xfId="89" applyNumberFormat="1" applyFont="1" applyFill="1" applyBorder="1" applyAlignment="1">
      <alignment/>
      <protection/>
    </xf>
    <xf numFmtId="0" fontId="41" fillId="16" borderId="22" xfId="89" applyNumberFormat="1" applyFont="1" applyFill="1" applyBorder="1" applyAlignment="1">
      <alignment horizontal="center"/>
      <protection/>
    </xf>
    <xf numFmtId="0" fontId="41" fillId="16" borderId="22" xfId="89" applyNumberFormat="1" applyFont="1" applyFill="1" applyBorder="1" applyAlignment="1">
      <alignment horizontal="left"/>
      <protection/>
    </xf>
    <xf numFmtId="3" fontId="41" fillId="16" borderId="21" xfId="89" applyNumberFormat="1" applyFont="1" applyFill="1" applyBorder="1" applyAlignment="1">
      <alignment wrapText="1"/>
      <protection/>
    </xf>
    <xf numFmtId="3" fontId="41" fillId="16" borderId="22" xfId="89" applyNumberFormat="1" applyFont="1" applyFill="1" applyBorder="1">
      <alignment/>
      <protection/>
    </xf>
    <xf numFmtId="0" fontId="43" fillId="16" borderId="22" xfId="89" applyNumberFormat="1" applyFont="1" applyFill="1" applyBorder="1" applyAlignment="1">
      <alignment horizontal="center"/>
      <protection/>
    </xf>
    <xf numFmtId="0" fontId="43" fillId="16" borderId="22" xfId="89" applyNumberFormat="1" applyFont="1" applyFill="1" applyBorder="1">
      <alignment/>
      <protection/>
    </xf>
    <xf numFmtId="3" fontId="43" fillId="16" borderId="22" xfId="89" applyNumberFormat="1" applyFont="1" applyFill="1" applyBorder="1">
      <alignment/>
      <protection/>
    </xf>
    <xf numFmtId="0" fontId="40" fillId="53" borderId="28" xfId="89" applyNumberFormat="1" applyFont="1" applyFill="1" applyBorder="1" applyAlignment="1">
      <alignment horizontal="center"/>
      <protection/>
    </xf>
    <xf numFmtId="0" fontId="24" fillId="53" borderId="27" xfId="0" applyNumberFormat="1" applyFont="1" applyFill="1" applyBorder="1" applyAlignment="1" applyProtection="1">
      <alignment horizontal="center"/>
      <protection/>
    </xf>
    <xf numFmtId="0" fontId="24" fillId="53" borderId="27" xfId="0" applyNumberFormat="1" applyFont="1" applyFill="1" applyBorder="1" applyAlignment="1" applyProtection="1">
      <alignment wrapText="1"/>
      <protection/>
    </xf>
    <xf numFmtId="4" fontId="24" fillId="53" borderId="27" xfId="0" applyNumberFormat="1" applyFont="1" applyFill="1" applyBorder="1" applyAlignment="1" applyProtection="1">
      <alignment/>
      <protection/>
    </xf>
    <xf numFmtId="0" fontId="24" fillId="53" borderId="27" xfId="0" applyNumberFormat="1" applyFont="1" applyFill="1" applyBorder="1" applyAlignment="1" applyProtection="1">
      <alignment horizontal="center"/>
      <protection/>
    </xf>
    <xf numFmtId="0" fontId="24" fillId="53" borderId="27" xfId="0" applyNumberFormat="1" applyFont="1" applyFill="1" applyBorder="1" applyAlignment="1" applyProtection="1">
      <alignment wrapText="1"/>
      <protection/>
    </xf>
    <xf numFmtId="0" fontId="23" fillId="53" borderId="27" xfId="0" applyNumberFormat="1" applyFont="1" applyFill="1" applyBorder="1" applyAlignment="1" applyProtection="1">
      <alignment horizontal="center"/>
      <protection/>
    </xf>
    <xf numFmtId="0" fontId="23" fillId="53" borderId="27" xfId="0" applyNumberFormat="1" applyFont="1" applyFill="1" applyBorder="1" applyAlignment="1" applyProtection="1">
      <alignment wrapText="1"/>
      <protection/>
    </xf>
    <xf numFmtId="4" fontId="23" fillId="53" borderId="27" xfId="0" applyNumberFormat="1" applyFont="1" applyFill="1" applyBorder="1" applyAlignment="1" applyProtection="1">
      <alignment/>
      <protection/>
    </xf>
    <xf numFmtId="4" fontId="24" fillId="53" borderId="27" xfId="0" applyNumberFormat="1" applyFont="1" applyFill="1" applyBorder="1" applyAlignment="1" applyProtection="1">
      <alignment/>
      <protection/>
    </xf>
    <xf numFmtId="0" fontId="41" fillId="16" borderId="22" xfId="89" applyNumberFormat="1" applyFont="1" applyFill="1" applyBorder="1">
      <alignment/>
      <protection/>
    </xf>
    <xf numFmtId="0" fontId="24" fillId="54" borderId="27" xfId="0" applyNumberFormat="1" applyFont="1" applyFill="1" applyBorder="1" applyAlignment="1" applyProtection="1">
      <alignment horizontal="center"/>
      <protection/>
    </xf>
    <xf numFmtId="0" fontId="24" fillId="54" borderId="27" xfId="0" applyNumberFormat="1" applyFont="1" applyFill="1" applyBorder="1" applyAlignment="1" applyProtection="1">
      <alignment wrapText="1"/>
      <protection/>
    </xf>
    <xf numFmtId="4" fontId="24" fillId="54" borderId="27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right" wrapText="1"/>
    </xf>
    <xf numFmtId="1" fontId="21" fillId="49" borderId="32" xfId="0" applyNumberFormat="1" applyFont="1" applyFill="1" applyBorder="1" applyAlignment="1">
      <alignment horizontal="right" wrapText="1"/>
    </xf>
    <xf numFmtId="0" fontId="21" fillId="0" borderId="33" xfId="0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0" fontId="21" fillId="0" borderId="35" xfId="0" applyFont="1" applyBorder="1" applyAlignment="1">
      <alignment horizontal="right"/>
    </xf>
    <xf numFmtId="0" fontId="24" fillId="52" borderId="30" xfId="0" applyNumberFormat="1" applyFont="1" applyFill="1" applyBorder="1" applyAlignment="1" applyProtection="1">
      <alignment wrapText="1"/>
      <protection/>
    </xf>
    <xf numFmtId="4" fontId="24" fillId="52" borderId="30" xfId="0" applyNumberFormat="1" applyFont="1" applyFill="1" applyBorder="1" applyAlignment="1" applyProtection="1">
      <alignment/>
      <protection/>
    </xf>
    <xf numFmtId="0" fontId="23" fillId="52" borderId="36" xfId="0" applyNumberFormat="1" applyFont="1" applyFill="1" applyBorder="1" applyAlignment="1" applyProtection="1">
      <alignment/>
      <protection/>
    </xf>
    <xf numFmtId="4" fontId="23" fillId="12" borderId="36" xfId="0" applyNumberFormat="1" applyFont="1" applyFill="1" applyBorder="1" applyAlignment="1" applyProtection="1">
      <alignment/>
      <protection/>
    </xf>
    <xf numFmtId="4" fontId="23" fillId="17" borderId="36" xfId="0" applyNumberFormat="1" applyFont="1" applyFill="1" applyBorder="1" applyAlignment="1" applyProtection="1">
      <alignment/>
      <protection/>
    </xf>
    <xf numFmtId="4" fontId="24" fillId="53" borderId="30" xfId="0" applyNumberFormat="1" applyFont="1" applyFill="1" applyBorder="1" applyAlignment="1" applyProtection="1">
      <alignment/>
      <protection/>
    </xf>
    <xf numFmtId="3" fontId="40" fillId="53" borderId="28" xfId="89" applyNumberFormat="1" applyFont="1" applyFill="1" applyBorder="1">
      <alignment/>
      <protection/>
    </xf>
    <xf numFmtId="4" fontId="23" fillId="51" borderId="0" xfId="0" applyNumberFormat="1" applyFont="1" applyFill="1" applyBorder="1" applyAlignment="1" applyProtection="1">
      <alignment/>
      <protection/>
    </xf>
    <xf numFmtId="4" fontId="24" fillId="51" borderId="28" xfId="0" applyNumberFormat="1" applyFont="1" applyFill="1" applyBorder="1" applyAlignment="1" applyProtection="1">
      <alignment horizontal="center" vertical="center"/>
      <protection/>
    </xf>
    <xf numFmtId="4" fontId="24" fillId="51" borderId="22" xfId="0" applyNumberFormat="1" applyFont="1" applyFill="1" applyBorder="1" applyAlignment="1" applyProtection="1">
      <alignment horizontal="center" vertical="center" wrapText="1"/>
      <protection/>
    </xf>
    <xf numFmtId="4" fontId="23" fillId="51" borderId="29" xfId="0" applyNumberFormat="1" applyFont="1" applyFill="1" applyBorder="1" applyAlignment="1" applyProtection="1">
      <alignment/>
      <protection/>
    </xf>
    <xf numFmtId="4" fontId="24" fillId="51" borderId="30" xfId="0" applyNumberFormat="1" applyFont="1" applyFill="1" applyBorder="1" applyAlignment="1" applyProtection="1">
      <alignment/>
      <protection/>
    </xf>
    <xf numFmtId="4" fontId="41" fillId="16" borderId="21" xfId="89" applyNumberFormat="1" applyFont="1" applyFill="1" applyBorder="1" applyAlignment="1">
      <alignment wrapText="1"/>
      <protection/>
    </xf>
    <xf numFmtId="4" fontId="41" fillId="16" borderId="22" xfId="89" applyNumberFormat="1" applyFont="1" applyFill="1" applyBorder="1">
      <alignment/>
      <protection/>
    </xf>
    <xf numFmtId="4" fontId="43" fillId="16" borderId="21" xfId="89" applyNumberFormat="1" applyFont="1" applyFill="1" applyBorder="1" applyAlignment="1">
      <alignment wrapText="1"/>
      <protection/>
    </xf>
    <xf numFmtId="4" fontId="40" fillId="51" borderId="0" xfId="89" applyNumberFormat="1" applyFont="1" applyFill="1" applyBorder="1">
      <alignment/>
      <protection/>
    </xf>
    <xf numFmtId="4" fontId="23" fillId="52" borderId="36" xfId="0" applyNumberFormat="1" applyFont="1" applyFill="1" applyBorder="1" applyAlignment="1" applyProtection="1">
      <alignment/>
      <protection/>
    </xf>
    <xf numFmtId="4" fontId="41" fillId="16" borderId="0" xfId="89" applyNumberFormat="1" applyFont="1" applyFill="1" applyBorder="1" applyAlignment="1">
      <alignment/>
      <protection/>
    </xf>
    <xf numFmtId="4" fontId="41" fillId="16" borderId="0" xfId="89" applyNumberFormat="1" applyFont="1" applyFill="1" applyBorder="1">
      <alignment/>
      <protection/>
    </xf>
    <xf numFmtId="4" fontId="43" fillId="16" borderId="22" xfId="89" applyNumberFormat="1" applyFont="1" applyFill="1" applyBorder="1">
      <alignment/>
      <protection/>
    </xf>
    <xf numFmtId="4" fontId="43" fillId="16" borderId="21" xfId="89" applyNumberFormat="1" applyFont="1" applyFill="1" applyBorder="1">
      <alignment/>
      <protection/>
    </xf>
    <xf numFmtId="4" fontId="40" fillId="53" borderId="28" xfId="89" applyNumberFormat="1" applyFont="1" applyFill="1" applyBorder="1">
      <alignment/>
      <protection/>
    </xf>
    <xf numFmtId="3" fontId="21" fillId="51" borderId="33" xfId="0" applyNumberFormat="1" applyFont="1" applyFill="1" applyBorder="1" applyAlignment="1">
      <alignment/>
    </xf>
    <xf numFmtId="3" fontId="21" fillId="51" borderId="37" xfId="0" applyNumberFormat="1" applyFont="1" applyFill="1" applyBorder="1" applyAlignment="1">
      <alignment/>
    </xf>
    <xf numFmtId="0" fontId="24" fillId="51" borderId="0" xfId="0" applyNumberFormat="1" applyFont="1" applyFill="1" applyBorder="1" applyAlignment="1" applyProtection="1">
      <alignment horizontal="center" vertical="center"/>
      <protection/>
    </xf>
    <xf numFmtId="0" fontId="21" fillId="51" borderId="0" xfId="0" applyFont="1" applyFill="1" applyAlignment="1">
      <alignment/>
    </xf>
    <xf numFmtId="4" fontId="21" fillId="51" borderId="0" xfId="0" applyNumberFormat="1" applyFont="1" applyFill="1" applyAlignment="1">
      <alignment horizontal="right"/>
    </xf>
    <xf numFmtId="0" fontId="21" fillId="51" borderId="0" xfId="0" applyFont="1" applyFill="1" applyAlignment="1">
      <alignment horizontal="right"/>
    </xf>
    <xf numFmtId="0" fontId="24" fillId="51" borderId="38" xfId="0" applyNumberFormat="1" applyFont="1" applyFill="1" applyBorder="1" applyAlignment="1" applyProtection="1">
      <alignment horizontal="center" vertical="center" wrapText="1"/>
      <protection/>
    </xf>
    <xf numFmtId="4" fontId="24" fillId="51" borderId="38" xfId="0" applyNumberFormat="1" applyFont="1" applyFill="1" applyBorder="1" applyAlignment="1" applyProtection="1">
      <alignment horizontal="right" vertical="center" wrapText="1"/>
      <protection/>
    </xf>
    <xf numFmtId="0" fontId="24" fillId="51" borderId="39" xfId="0" applyNumberFormat="1" applyFont="1" applyFill="1" applyBorder="1" applyAlignment="1" applyProtection="1">
      <alignment horizontal="center" vertical="center" wrapText="1"/>
      <protection/>
    </xf>
    <xf numFmtId="0" fontId="24" fillId="51" borderId="40" xfId="0" applyNumberFormat="1" applyFont="1" applyFill="1" applyBorder="1" applyAlignment="1" applyProtection="1">
      <alignment horizontal="center" vertical="center" wrapText="1"/>
      <protection/>
    </xf>
    <xf numFmtId="0" fontId="24" fillId="51" borderId="41" xfId="0" applyNumberFormat="1" applyFont="1" applyFill="1" applyBorder="1" applyAlignment="1" applyProtection="1">
      <alignment horizontal="center" vertical="center" wrapText="1"/>
      <protection/>
    </xf>
    <xf numFmtId="3" fontId="21" fillId="51" borderId="33" xfId="0" applyNumberFormat="1" applyFont="1" applyFill="1" applyBorder="1" applyAlignment="1">
      <alignment horizontal="center" vertical="center" wrapText="1"/>
    </xf>
    <xf numFmtId="3" fontId="21" fillId="51" borderId="37" xfId="0" applyNumberFormat="1" applyFont="1" applyFill="1" applyBorder="1" applyAlignment="1">
      <alignment horizontal="center" wrapText="1"/>
    </xf>
    <xf numFmtId="3" fontId="21" fillId="51" borderId="37" xfId="0" applyNumberFormat="1" applyFont="1" applyFill="1" applyBorder="1" applyAlignment="1">
      <alignment horizontal="center" vertical="center" wrapText="1"/>
    </xf>
    <xf numFmtId="4" fontId="21" fillId="51" borderId="42" xfId="0" applyNumberFormat="1" applyFont="1" applyFill="1" applyBorder="1" applyAlignment="1">
      <alignment horizontal="right" vertical="center" wrapText="1"/>
    </xf>
    <xf numFmtId="3" fontId="21" fillId="51" borderId="43" xfId="0" applyNumberFormat="1" applyFont="1" applyFill="1" applyBorder="1" applyAlignment="1">
      <alignment horizontal="center" vertical="center" wrapText="1"/>
    </xf>
    <xf numFmtId="3" fontId="21" fillId="51" borderId="37" xfId="0" applyNumberFormat="1" applyFont="1" applyFill="1" applyBorder="1" applyAlignment="1">
      <alignment horizontal="right" vertical="center" wrapText="1"/>
    </xf>
    <xf numFmtId="4" fontId="21" fillId="51" borderId="42" xfId="0" applyNumberFormat="1" applyFont="1" applyFill="1" applyBorder="1" applyAlignment="1">
      <alignment horizontal="right"/>
    </xf>
    <xf numFmtId="3" fontId="21" fillId="51" borderId="43" xfId="0" applyNumberFormat="1" applyFont="1" applyFill="1" applyBorder="1" applyAlignment="1">
      <alignment/>
    </xf>
    <xf numFmtId="3" fontId="21" fillId="51" borderId="34" xfId="0" applyNumberFormat="1" applyFont="1" applyFill="1" applyBorder="1" applyAlignment="1">
      <alignment/>
    </xf>
    <xf numFmtId="3" fontId="21" fillId="51" borderId="44" xfId="0" applyNumberFormat="1" applyFont="1" applyFill="1" applyBorder="1" applyAlignment="1">
      <alignment/>
    </xf>
    <xf numFmtId="4" fontId="21" fillId="51" borderId="45" xfId="0" applyNumberFormat="1" applyFont="1" applyFill="1" applyBorder="1" applyAlignment="1">
      <alignment horizontal="right"/>
    </xf>
    <xf numFmtId="3" fontId="21" fillId="51" borderId="46" xfId="0" applyNumberFormat="1" applyFont="1" applyFill="1" applyBorder="1" applyAlignment="1">
      <alignment/>
    </xf>
    <xf numFmtId="3" fontId="21" fillId="51" borderId="47" xfId="0" applyNumberFormat="1" applyFont="1" applyFill="1" applyBorder="1" applyAlignment="1">
      <alignment/>
    </xf>
    <xf numFmtId="3" fontId="21" fillId="51" borderId="48" xfId="0" applyNumberFormat="1" applyFont="1" applyFill="1" applyBorder="1" applyAlignment="1">
      <alignment/>
    </xf>
    <xf numFmtId="4" fontId="21" fillId="51" borderId="49" xfId="0" applyNumberFormat="1" applyFont="1" applyFill="1" applyBorder="1" applyAlignment="1">
      <alignment horizontal="right"/>
    </xf>
    <xf numFmtId="3" fontId="21" fillId="51" borderId="50" xfId="0" applyNumberFormat="1" applyFont="1" applyFill="1" applyBorder="1" applyAlignment="1">
      <alignment/>
    </xf>
    <xf numFmtId="4" fontId="22" fillId="51" borderId="51" xfId="0" applyNumberFormat="1" applyFont="1" applyFill="1" applyBorder="1" applyAlignment="1">
      <alignment/>
    </xf>
    <xf numFmtId="4" fontId="22" fillId="51" borderId="0" xfId="0" applyNumberFormat="1" applyFont="1" applyFill="1" applyBorder="1" applyAlignment="1">
      <alignment horizontal="center"/>
    </xf>
    <xf numFmtId="4" fontId="0" fillId="51" borderId="0" xfId="0" applyNumberFormat="1" applyFill="1" applyBorder="1" applyAlignment="1" applyProtection="1">
      <alignment/>
      <protection/>
    </xf>
    <xf numFmtId="0" fontId="23" fillId="51" borderId="0" xfId="0" applyNumberFormat="1" applyFont="1" applyFill="1" applyBorder="1" applyAlignment="1" applyProtection="1">
      <alignment vertical="center" wrapText="1"/>
      <protection/>
    </xf>
    <xf numFmtId="0" fontId="23" fillId="51" borderId="0" xfId="0" applyNumberFormat="1" applyFont="1" applyFill="1" applyBorder="1" applyAlignment="1" applyProtection="1">
      <alignment horizontal="center" vertical="center" wrapText="1"/>
      <protection/>
    </xf>
    <xf numFmtId="0" fontId="23" fillId="51" borderId="0" xfId="0" applyNumberFormat="1" applyFont="1" applyFill="1" applyBorder="1" applyAlignment="1" applyProtection="1">
      <alignment horizontal="left" vertical="center" wrapText="1"/>
      <protection/>
    </xf>
    <xf numFmtId="4" fontId="23" fillId="51" borderId="0" xfId="0" applyNumberFormat="1" applyFont="1" applyFill="1" applyBorder="1" applyAlignment="1" applyProtection="1">
      <alignment horizontal="right"/>
      <protection/>
    </xf>
    <xf numFmtId="3" fontId="21" fillId="51" borderId="32" xfId="0" applyNumberFormat="1" applyFont="1" applyFill="1" applyBorder="1" applyAlignment="1">
      <alignment horizontal="right" vertical="center" wrapText="1"/>
    </xf>
    <xf numFmtId="3" fontId="21" fillId="51" borderId="52" xfId="0" applyNumberFormat="1" applyFont="1" applyFill="1" applyBorder="1" applyAlignment="1">
      <alignment/>
    </xf>
    <xf numFmtId="3" fontId="21" fillId="51" borderId="52" xfId="0" applyNumberFormat="1" applyFont="1" applyFill="1" applyBorder="1" applyAlignment="1">
      <alignment horizontal="center" wrapText="1"/>
    </xf>
    <xf numFmtId="3" fontId="21" fillId="51" borderId="52" xfId="0" applyNumberFormat="1" applyFont="1" applyFill="1" applyBorder="1" applyAlignment="1">
      <alignment horizontal="center" vertical="center" wrapText="1"/>
    </xf>
    <xf numFmtId="4" fontId="21" fillId="51" borderId="53" xfId="0" applyNumberFormat="1" applyFont="1" applyFill="1" applyBorder="1" applyAlignment="1">
      <alignment horizontal="right" vertical="center" wrapText="1"/>
    </xf>
    <xf numFmtId="3" fontId="21" fillId="51" borderId="54" xfId="0" applyNumberFormat="1" applyFont="1" applyFill="1" applyBorder="1" applyAlignment="1">
      <alignment horizontal="center" vertical="center" wrapText="1"/>
    </xf>
    <xf numFmtId="0" fontId="23" fillId="51" borderId="0" xfId="0" applyNumberFormat="1" applyFont="1" applyFill="1" applyBorder="1" applyAlignment="1" applyProtection="1">
      <alignment vertical="center"/>
      <protection/>
    </xf>
    <xf numFmtId="0" fontId="24" fillId="51" borderId="0" xfId="0" applyNumberFormat="1" applyFont="1" applyFill="1" applyBorder="1" applyAlignment="1" applyProtection="1">
      <alignment vertical="center"/>
      <protection/>
    </xf>
    <xf numFmtId="0" fontId="26" fillId="51" borderId="0" xfId="0" applyFont="1" applyFill="1" applyBorder="1" applyAlignment="1">
      <alignment horizontal="center" vertical="center"/>
    </xf>
    <xf numFmtId="0" fontId="27" fillId="51" borderId="0" xfId="0" applyFont="1" applyFill="1" applyBorder="1" applyAlignment="1">
      <alignment vertical="center"/>
    </xf>
    <xf numFmtId="0" fontId="28" fillId="51" borderId="0" xfId="0" applyFont="1" applyFill="1" applyBorder="1" applyAlignment="1">
      <alignment horizontal="center" vertical="center"/>
    </xf>
    <xf numFmtId="0" fontId="28" fillId="51" borderId="0" xfId="0" applyFont="1" applyFill="1" applyBorder="1" applyAlignment="1" quotePrefix="1">
      <alignment horizontal="left" vertical="center"/>
    </xf>
    <xf numFmtId="0" fontId="26" fillId="51" borderId="0" xfId="0" applyFont="1" applyFill="1" applyBorder="1" applyAlignment="1" quotePrefix="1">
      <alignment horizontal="center" vertical="center"/>
    </xf>
    <xf numFmtId="0" fontId="26" fillId="51" borderId="0" xfId="0" applyFont="1" applyFill="1" applyBorder="1" applyAlignment="1" quotePrefix="1">
      <alignment horizontal="left" vertical="center"/>
    </xf>
    <xf numFmtId="0" fontId="28" fillId="51" borderId="0" xfId="0" applyFont="1" applyFill="1" applyBorder="1" applyAlignment="1" quotePrefix="1">
      <alignment horizontal="center" vertical="center"/>
    </xf>
    <xf numFmtId="0" fontId="28" fillId="51" borderId="0" xfId="0" applyFont="1" applyFill="1" applyBorder="1" applyAlignment="1">
      <alignment vertical="center"/>
    </xf>
    <xf numFmtId="0" fontId="26" fillId="51" borderId="0" xfId="0" applyFont="1" applyFill="1" applyBorder="1" applyAlignment="1">
      <alignment vertical="center"/>
    </xf>
    <xf numFmtId="0" fontId="27" fillId="51" borderId="0" xfId="0" applyFont="1" applyFill="1" applyBorder="1" applyAlignment="1" quotePrefix="1">
      <alignment horizontal="left" vertical="center" wrapText="1"/>
    </xf>
    <xf numFmtId="0" fontId="28" fillId="51" borderId="0" xfId="0" applyFont="1" applyFill="1" applyBorder="1" applyAlignment="1" quotePrefix="1">
      <alignment horizontal="left" vertical="center" wrapText="1"/>
    </xf>
    <xf numFmtId="0" fontId="27" fillId="51" borderId="0" xfId="0" applyFont="1" applyFill="1" applyBorder="1" applyAlignment="1" quotePrefix="1">
      <alignment horizontal="left" vertical="center"/>
    </xf>
    <xf numFmtId="0" fontId="27" fillId="51" borderId="0" xfId="0" applyFont="1" applyFill="1" applyBorder="1" applyAlignment="1">
      <alignment horizontal="left" vertical="center"/>
    </xf>
    <xf numFmtId="0" fontId="27" fillId="51" borderId="0" xfId="0" applyFont="1" applyFill="1" applyBorder="1" applyAlignment="1">
      <alignment horizontal="center" vertical="center"/>
    </xf>
    <xf numFmtId="0" fontId="29" fillId="51" borderId="0" xfId="0" applyFont="1" applyFill="1" applyBorder="1" applyAlignment="1">
      <alignment horizontal="center" vertical="center"/>
    </xf>
    <xf numFmtId="0" fontId="30" fillId="51" borderId="0" xfId="0" applyNumberFormat="1" applyFont="1" applyFill="1" applyBorder="1" applyAlignment="1" applyProtection="1" quotePrefix="1">
      <alignment horizontal="center" vertical="center"/>
      <protection/>
    </xf>
    <xf numFmtId="3" fontId="30" fillId="51" borderId="0" xfId="0" applyNumberFormat="1" applyFont="1" applyFill="1" applyBorder="1" applyAlignment="1" applyProtection="1">
      <alignment/>
      <protection/>
    </xf>
    <xf numFmtId="0" fontId="27" fillId="51" borderId="20" xfId="0" applyFont="1" applyFill="1" applyBorder="1" applyAlignment="1" quotePrefix="1">
      <alignment horizontal="left" vertical="center" wrapText="1"/>
    </xf>
    <xf numFmtId="0" fontId="27" fillId="51" borderId="20" xfId="0" applyFont="1" applyFill="1" applyBorder="1" applyAlignment="1" quotePrefix="1">
      <alignment horizontal="center" vertical="center" wrapText="1"/>
    </xf>
    <xf numFmtId="0" fontId="24" fillId="51" borderId="20" xfId="0" applyNumberFormat="1" applyFont="1" applyFill="1" applyBorder="1" applyAlignment="1" applyProtection="1" quotePrefix="1">
      <alignment horizontal="left" vertical="center"/>
      <protection/>
    </xf>
    <xf numFmtId="0" fontId="23" fillId="51" borderId="0" xfId="0" applyNumberFormat="1" applyFont="1" applyFill="1" applyBorder="1" applyAlignment="1" applyProtection="1" quotePrefix="1">
      <alignment horizontal="center" vertical="center"/>
      <protection/>
    </xf>
    <xf numFmtId="3" fontId="23" fillId="51" borderId="0" xfId="0" applyNumberFormat="1" applyFont="1" applyFill="1" applyBorder="1" applyAlignment="1" applyProtection="1" quotePrefix="1">
      <alignment horizontal="left"/>
      <protection/>
    </xf>
    <xf numFmtId="3" fontId="24" fillId="51" borderId="0" xfId="0" applyNumberFormat="1" applyFont="1" applyFill="1" applyBorder="1" applyAlignment="1" applyProtection="1" quotePrefix="1">
      <alignment horizontal="left"/>
      <protection/>
    </xf>
    <xf numFmtId="3" fontId="23" fillId="51" borderId="0" xfId="0" applyNumberFormat="1" applyFont="1" applyFill="1" applyBorder="1" applyAlignment="1" applyProtection="1">
      <alignment/>
      <protection/>
    </xf>
    <xf numFmtId="3" fontId="24" fillId="51" borderId="0" xfId="0" applyNumberFormat="1" applyFont="1" applyFill="1" applyBorder="1" applyAlignment="1" applyProtection="1" quotePrefix="1">
      <alignment horizontal="left" wrapText="1"/>
      <protection/>
    </xf>
    <xf numFmtId="3" fontId="24" fillId="51" borderId="0" xfId="0" applyNumberFormat="1" applyFont="1" applyFill="1" applyBorder="1" applyAlignment="1" applyProtection="1">
      <alignment/>
      <protection/>
    </xf>
    <xf numFmtId="3" fontId="23" fillId="51" borderId="0" xfId="0" applyNumberFormat="1" applyFont="1" applyFill="1" applyBorder="1" applyAlignment="1" applyProtection="1">
      <alignment horizontal="left"/>
      <protection/>
    </xf>
    <xf numFmtId="0" fontId="32" fillId="51" borderId="0" xfId="0" applyNumberFormat="1" applyFont="1" applyFill="1" applyBorder="1" applyAlignment="1" applyProtection="1">
      <alignment/>
      <protection/>
    </xf>
    <xf numFmtId="4" fontId="32" fillId="51" borderId="0" xfId="0" applyNumberFormat="1" applyFont="1" applyFill="1" applyBorder="1" applyAlignment="1" applyProtection="1">
      <alignment horizontal="right"/>
      <protection/>
    </xf>
    <xf numFmtId="0" fontId="23" fillId="51" borderId="0" xfId="0" applyNumberFormat="1" applyFont="1" applyFill="1" applyBorder="1" applyAlignment="1" applyProtection="1">
      <alignment horizontal="center" vertical="center"/>
      <protection/>
    </xf>
    <xf numFmtId="0" fontId="24" fillId="51" borderId="0" xfId="0" applyNumberFormat="1" applyFont="1" applyFill="1" applyBorder="1" applyAlignment="1" applyProtection="1" quotePrefix="1">
      <alignment horizontal="left"/>
      <protection/>
    </xf>
    <xf numFmtId="0" fontId="23" fillId="7" borderId="29" xfId="0" applyNumberFormat="1" applyFont="1" applyFill="1" applyBorder="1" applyAlignment="1" applyProtection="1">
      <alignment horizontal="center"/>
      <protection/>
    </xf>
    <xf numFmtId="0" fontId="23" fillId="7" borderId="29" xfId="0" applyNumberFormat="1" applyFont="1" applyFill="1" applyBorder="1" applyAlignment="1" applyProtection="1">
      <alignment wrapText="1"/>
      <protection/>
    </xf>
    <xf numFmtId="0" fontId="23" fillId="7" borderId="29" xfId="0" applyNumberFormat="1" applyFont="1" applyFill="1" applyBorder="1" applyAlignment="1" applyProtection="1">
      <alignment/>
      <protection/>
    </xf>
    <xf numFmtId="4" fontId="23" fillId="7" borderId="29" xfId="0" applyNumberFormat="1" applyFont="1" applyFill="1" applyBorder="1" applyAlignment="1" applyProtection="1">
      <alignment/>
      <protection/>
    </xf>
    <xf numFmtId="0" fontId="23" fillId="7" borderId="30" xfId="0" applyNumberFormat="1" applyFont="1" applyFill="1" applyBorder="1" applyAlignment="1" applyProtection="1">
      <alignment horizontal="center"/>
      <protection/>
    </xf>
    <xf numFmtId="0" fontId="36" fillId="7" borderId="30" xfId="0" applyNumberFormat="1" applyFont="1" applyFill="1" applyBorder="1" applyAlignment="1" applyProtection="1">
      <alignment wrapText="1"/>
      <protection/>
    </xf>
    <xf numFmtId="0" fontId="23" fillId="7" borderId="30" xfId="0" applyNumberFormat="1" applyFont="1" applyFill="1" applyBorder="1" applyAlignment="1" applyProtection="1">
      <alignment/>
      <protection/>
    </xf>
    <xf numFmtId="4" fontId="23" fillId="7" borderId="30" xfId="0" applyNumberFormat="1" applyFont="1" applyFill="1" applyBorder="1" applyAlignment="1" applyProtection="1">
      <alignment/>
      <protection/>
    </xf>
    <xf numFmtId="0" fontId="23" fillId="7" borderId="27" xfId="0" applyNumberFormat="1" applyFont="1" applyFill="1" applyBorder="1" applyAlignment="1" applyProtection="1">
      <alignment horizontal="center"/>
      <protection/>
    </xf>
    <xf numFmtId="0" fontId="24" fillId="7" borderId="27" xfId="0" applyNumberFormat="1" applyFont="1" applyFill="1" applyBorder="1" applyAlignment="1" applyProtection="1">
      <alignment wrapText="1"/>
      <protection/>
    </xf>
    <xf numFmtId="0" fontId="23" fillId="7" borderId="27" xfId="0" applyNumberFormat="1" applyFont="1" applyFill="1" applyBorder="1" applyAlignment="1" applyProtection="1">
      <alignment/>
      <protection/>
    </xf>
    <xf numFmtId="4" fontId="23" fillId="7" borderId="27" xfId="0" applyNumberFormat="1" applyFont="1" applyFill="1" applyBorder="1" applyAlignment="1" applyProtection="1">
      <alignment/>
      <protection/>
    </xf>
    <xf numFmtId="0" fontId="24" fillId="7" borderId="27" xfId="0" applyNumberFormat="1" applyFont="1" applyFill="1" applyBorder="1" applyAlignment="1" applyProtection="1">
      <alignment horizontal="left"/>
      <protection/>
    </xf>
    <xf numFmtId="0" fontId="24" fillId="7" borderId="27" xfId="0" applyNumberFormat="1" applyFont="1" applyFill="1" applyBorder="1" applyAlignment="1" applyProtection="1">
      <alignment/>
      <protection/>
    </xf>
    <xf numFmtId="4" fontId="24" fillId="7" borderId="27" xfId="0" applyNumberFormat="1" applyFont="1" applyFill="1" applyBorder="1" applyAlignment="1" applyProtection="1">
      <alignment/>
      <protection/>
    </xf>
    <xf numFmtId="0" fontId="44" fillId="7" borderId="27" xfId="0" applyNumberFormat="1" applyFont="1" applyFill="1" applyBorder="1" applyAlignment="1" applyProtection="1">
      <alignment wrapText="1"/>
      <protection/>
    </xf>
    <xf numFmtId="0" fontId="24" fillId="7" borderId="27" xfId="0" applyNumberFormat="1" applyFont="1" applyFill="1" applyBorder="1" applyAlignment="1" applyProtection="1">
      <alignment horizontal="center"/>
      <protection/>
    </xf>
    <xf numFmtId="4" fontId="24" fillId="7" borderId="27" xfId="0" applyNumberFormat="1" applyFont="1" applyFill="1" applyBorder="1" applyAlignment="1" applyProtection="1">
      <alignment/>
      <protection/>
    </xf>
    <xf numFmtId="0" fontId="23" fillId="7" borderId="27" xfId="0" applyNumberFormat="1" applyFont="1" applyFill="1" applyBorder="1" applyAlignment="1" applyProtection="1">
      <alignment wrapText="1"/>
      <protection/>
    </xf>
    <xf numFmtId="0" fontId="24" fillId="7" borderId="55" xfId="0" applyNumberFormat="1" applyFont="1" applyFill="1" applyBorder="1" applyAlignment="1" applyProtection="1">
      <alignment horizontal="center"/>
      <protection/>
    </xf>
    <xf numFmtId="0" fontId="24" fillId="7" borderId="55" xfId="0" applyNumberFormat="1" applyFont="1" applyFill="1" applyBorder="1" applyAlignment="1" applyProtection="1">
      <alignment wrapText="1"/>
      <protection/>
    </xf>
    <xf numFmtId="4" fontId="24" fillId="7" borderId="55" xfId="0" applyNumberFormat="1" applyFont="1" applyFill="1" applyBorder="1" applyAlignment="1" applyProtection="1">
      <alignment/>
      <protection/>
    </xf>
    <xf numFmtId="0" fontId="41" fillId="7" borderId="28" xfId="89" applyNumberFormat="1" applyFont="1" applyFill="1" applyBorder="1" applyAlignment="1">
      <alignment horizontal="center"/>
      <protection/>
    </xf>
    <xf numFmtId="4" fontId="23" fillId="7" borderId="36" xfId="0" applyNumberFormat="1" applyFont="1" applyFill="1" applyBorder="1" applyAlignment="1" applyProtection="1">
      <alignment/>
      <protection/>
    </xf>
    <xf numFmtId="0" fontId="41" fillId="7" borderId="0" xfId="89" applyNumberFormat="1" applyFont="1" applyFill="1" applyBorder="1" applyAlignment="1">
      <alignment horizontal="center"/>
      <protection/>
    </xf>
    <xf numFmtId="0" fontId="41" fillId="7" borderId="0" xfId="89" applyNumberFormat="1" applyFont="1" applyFill="1" applyBorder="1" applyAlignment="1">
      <alignment horizontal="left"/>
      <protection/>
    </xf>
    <xf numFmtId="4" fontId="41" fillId="7" borderId="0" xfId="89" applyNumberFormat="1" applyFont="1" applyFill="1" applyBorder="1" applyAlignment="1">
      <alignment horizontal="right"/>
      <protection/>
    </xf>
    <xf numFmtId="0" fontId="24" fillId="7" borderId="27" xfId="0" applyNumberFormat="1" applyFont="1" applyFill="1" applyBorder="1" applyAlignment="1" applyProtection="1">
      <alignment horizontal="center"/>
      <protection/>
    </xf>
    <xf numFmtId="0" fontId="24" fillId="7" borderId="27" xfId="0" applyNumberFormat="1" applyFont="1" applyFill="1" applyBorder="1" applyAlignment="1" applyProtection="1">
      <alignment wrapText="1"/>
      <protection/>
    </xf>
    <xf numFmtId="0" fontId="44" fillId="7" borderId="27" xfId="0" applyNumberFormat="1" applyFont="1" applyFill="1" applyBorder="1" applyAlignment="1" applyProtection="1">
      <alignment horizontal="left"/>
      <protection/>
    </xf>
    <xf numFmtId="0" fontId="24" fillId="7" borderId="27" xfId="0" applyNumberFormat="1" applyFont="1" applyFill="1" applyBorder="1" applyAlignment="1" applyProtection="1">
      <alignment horizontal="center" vertical="center"/>
      <protection/>
    </xf>
    <xf numFmtId="0" fontId="24" fillId="7" borderId="22" xfId="0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NumberFormat="1" applyFont="1" applyFill="1" applyBorder="1" applyAlignment="1" applyProtection="1">
      <alignment horizontal="center" vertical="center" wrapText="1"/>
      <protection/>
    </xf>
    <xf numFmtId="4" fontId="24" fillId="7" borderId="22" xfId="0" applyNumberFormat="1" applyFont="1" applyFill="1" applyBorder="1" applyAlignment="1" applyProtection="1">
      <alignment horizontal="center" vertical="center" wrapText="1"/>
      <protection/>
    </xf>
    <xf numFmtId="3" fontId="21" fillId="51" borderId="52" xfId="0" applyNumberFormat="1" applyFont="1" applyFill="1" applyBorder="1" applyAlignment="1">
      <alignment horizontal="right" vertical="center" wrapText="1"/>
    </xf>
    <xf numFmtId="0" fontId="23" fillId="51" borderId="0" xfId="0" applyNumberFormat="1" applyFont="1" applyFill="1" applyBorder="1" applyAlignment="1" applyProtection="1">
      <alignment horizontal="right"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51" borderId="0" xfId="0" applyNumberFormat="1" applyFont="1" applyFill="1" applyBorder="1" applyAlignment="1" applyProtection="1">
      <alignment/>
      <protection/>
    </xf>
    <xf numFmtId="4" fontId="78" fillId="51" borderId="0" xfId="0" applyNumberFormat="1" applyFont="1" applyFill="1" applyBorder="1" applyAlignment="1" applyProtection="1">
      <alignment/>
      <protection/>
    </xf>
    <xf numFmtId="0" fontId="41" fillId="12" borderId="28" xfId="89" applyNumberFormat="1" applyFont="1" applyFill="1" applyBorder="1" applyAlignment="1">
      <alignment/>
      <protection/>
    </xf>
    <xf numFmtId="4" fontId="41" fillId="12" borderId="56" xfId="89" applyNumberFormat="1" applyFont="1" applyFill="1" applyBorder="1" applyAlignment="1">
      <alignment/>
      <protection/>
    </xf>
    <xf numFmtId="4" fontId="24" fillId="12" borderId="36" xfId="0" applyNumberFormat="1" applyFont="1" applyFill="1" applyBorder="1" applyAlignment="1" applyProtection="1">
      <alignment/>
      <protection/>
    </xf>
    <xf numFmtId="4" fontId="24" fillId="12" borderId="30" xfId="0" applyNumberFormat="1" applyFont="1" applyFill="1" applyBorder="1" applyAlignment="1" applyProtection="1">
      <alignment/>
      <protection/>
    </xf>
    <xf numFmtId="0" fontId="24" fillId="12" borderId="27" xfId="0" applyNumberFormat="1" applyFont="1" applyFill="1" applyBorder="1" applyAlignment="1" applyProtection="1">
      <alignment horizontal="center"/>
      <protection/>
    </xf>
    <xf numFmtId="0" fontId="24" fillId="12" borderId="27" xfId="0" applyNumberFormat="1" applyFont="1" applyFill="1" applyBorder="1" applyAlignment="1" applyProtection="1">
      <alignment wrapText="1"/>
      <protection/>
    </xf>
    <xf numFmtId="4" fontId="24" fillId="12" borderId="27" xfId="0" applyNumberFormat="1" applyFont="1" applyFill="1" applyBorder="1" applyAlignment="1" applyProtection="1">
      <alignment/>
      <protection/>
    </xf>
    <xf numFmtId="0" fontId="45" fillId="12" borderId="27" xfId="0" applyNumberFormat="1" applyFont="1" applyFill="1" applyBorder="1" applyAlignment="1" applyProtection="1">
      <alignment wrapText="1"/>
      <protection/>
    </xf>
    <xf numFmtId="0" fontId="46" fillId="12" borderId="27" xfId="0" applyNumberFormat="1" applyFont="1" applyFill="1" applyBorder="1" applyAlignment="1" applyProtection="1">
      <alignment wrapText="1"/>
      <protection/>
    </xf>
    <xf numFmtId="0" fontId="24" fillId="12" borderId="27" xfId="0" applyNumberFormat="1" applyFont="1" applyFill="1" applyBorder="1" applyAlignment="1" applyProtection="1">
      <alignment horizontal="center" vertical="center"/>
      <protection/>
    </xf>
    <xf numFmtId="0" fontId="23" fillId="12" borderId="27" xfId="0" applyNumberFormat="1" applyFont="1" applyFill="1" applyBorder="1" applyAlignment="1" applyProtection="1">
      <alignment horizontal="center"/>
      <protection/>
    </xf>
    <xf numFmtId="0" fontId="23" fillId="12" borderId="27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1" fillId="51" borderId="43" xfId="0" applyNumberFormat="1" applyFont="1" applyFill="1" applyBorder="1" applyAlignment="1">
      <alignment horizontal="right"/>
    </xf>
    <xf numFmtId="3" fontId="21" fillId="51" borderId="46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 applyProtection="1">
      <alignment/>
      <protection/>
    </xf>
    <xf numFmtId="4" fontId="21" fillId="55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0" fontId="47" fillId="51" borderId="0" xfId="0" applyFont="1" applyFill="1" applyAlignment="1">
      <alignment/>
    </xf>
    <xf numFmtId="4" fontId="47" fillId="51" borderId="0" xfId="0" applyNumberFormat="1" applyFont="1" applyFill="1" applyAlignment="1">
      <alignment/>
    </xf>
    <xf numFmtId="0" fontId="49" fillId="51" borderId="0" xfId="0" applyFont="1" applyFill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3" fontId="31" fillId="7" borderId="21" xfId="0" applyNumberFormat="1" applyFont="1" applyFill="1" applyBorder="1" applyAlignment="1">
      <alignment horizontal="right"/>
    </xf>
    <xf numFmtId="0" fontId="45" fillId="7" borderId="27" xfId="0" applyNumberFormat="1" applyFont="1" applyFill="1" applyBorder="1" applyAlignment="1" applyProtection="1">
      <alignment wrapText="1"/>
      <protection/>
    </xf>
    <xf numFmtId="3" fontId="21" fillId="51" borderId="39" xfId="0" applyNumberFormat="1" applyFont="1" applyFill="1" applyBorder="1" applyAlignment="1">
      <alignment horizontal="right" vertical="center" wrapText="1"/>
    </xf>
    <xf numFmtId="3" fontId="21" fillId="51" borderId="40" xfId="0" applyNumberFormat="1" applyFont="1" applyFill="1" applyBorder="1" applyAlignment="1">
      <alignment/>
    </xf>
    <xf numFmtId="3" fontId="21" fillId="51" borderId="40" xfId="0" applyNumberFormat="1" applyFont="1" applyFill="1" applyBorder="1" applyAlignment="1">
      <alignment horizontal="center" wrapText="1"/>
    </xf>
    <xf numFmtId="3" fontId="21" fillId="51" borderId="40" xfId="0" applyNumberFormat="1" applyFont="1" applyFill="1" applyBorder="1" applyAlignment="1">
      <alignment horizontal="center" vertical="center" wrapText="1"/>
    </xf>
    <xf numFmtId="3" fontId="21" fillId="51" borderId="57" xfId="0" applyNumberFormat="1" applyFont="1" applyFill="1" applyBorder="1" applyAlignment="1">
      <alignment horizontal="center" vertical="center" wrapText="1"/>
    </xf>
    <xf numFmtId="4" fontId="24" fillId="7" borderId="27" xfId="0" applyNumberFormat="1" applyFont="1" applyFill="1" applyBorder="1" applyAlignment="1" applyProtection="1">
      <alignment wrapText="1"/>
      <protection/>
    </xf>
    <xf numFmtId="3" fontId="41" fillId="7" borderId="0" xfId="89" applyNumberFormat="1" applyFont="1" applyFill="1" applyBorder="1" applyAlignment="1">
      <alignment/>
      <protection/>
    </xf>
    <xf numFmtId="4" fontId="41" fillId="7" borderId="0" xfId="89" applyNumberFormat="1" applyFont="1" applyFill="1" applyBorder="1" applyAlignment="1">
      <alignment/>
      <protection/>
    </xf>
    <xf numFmtId="4" fontId="41" fillId="7" borderId="0" xfId="89" applyNumberFormat="1" applyFont="1" applyFill="1" applyBorder="1">
      <alignment/>
      <protection/>
    </xf>
    <xf numFmtId="0" fontId="41" fillId="7" borderId="22" xfId="89" applyNumberFormat="1" applyFont="1" applyFill="1" applyBorder="1" applyAlignment="1">
      <alignment horizontal="center"/>
      <protection/>
    </xf>
    <xf numFmtId="0" fontId="41" fillId="7" borderId="22" xfId="89" applyNumberFormat="1" applyFont="1" applyFill="1" applyBorder="1" applyAlignment="1">
      <alignment horizontal="left"/>
      <protection/>
    </xf>
    <xf numFmtId="3" fontId="41" fillId="7" borderId="21" xfId="89" applyNumberFormat="1" applyFont="1" applyFill="1" applyBorder="1" applyAlignment="1">
      <alignment wrapText="1"/>
      <protection/>
    </xf>
    <xf numFmtId="4" fontId="41" fillId="7" borderId="21" xfId="89" applyNumberFormat="1" applyFont="1" applyFill="1" applyBorder="1" applyAlignment="1">
      <alignment wrapText="1"/>
      <protection/>
    </xf>
    <xf numFmtId="3" fontId="41" fillId="7" borderId="22" xfId="89" applyNumberFormat="1" applyFont="1" applyFill="1" applyBorder="1">
      <alignment/>
      <protection/>
    </xf>
    <xf numFmtId="4" fontId="41" fillId="7" borderId="22" xfId="89" applyNumberFormat="1" applyFont="1" applyFill="1" applyBorder="1">
      <alignment/>
      <protection/>
    </xf>
    <xf numFmtId="0" fontId="43" fillId="7" borderId="22" xfId="89" applyNumberFormat="1" applyFont="1" applyFill="1" applyBorder="1" applyAlignment="1">
      <alignment horizontal="center"/>
      <protection/>
    </xf>
    <xf numFmtId="0" fontId="43" fillId="7" borderId="22" xfId="89" applyNumberFormat="1" applyFont="1" applyFill="1" applyBorder="1">
      <alignment/>
      <protection/>
    </xf>
    <xf numFmtId="3" fontId="43" fillId="7" borderId="22" xfId="89" applyNumberFormat="1" applyFont="1" applyFill="1" applyBorder="1">
      <alignment/>
      <protection/>
    </xf>
    <xf numFmtId="4" fontId="43" fillId="7" borderId="21" xfId="89" applyNumberFormat="1" applyFont="1" applyFill="1" applyBorder="1" applyAlignment="1">
      <alignment wrapText="1"/>
      <protection/>
    </xf>
    <xf numFmtId="4" fontId="43" fillId="7" borderId="22" xfId="89" applyNumberFormat="1" applyFont="1" applyFill="1" applyBorder="1">
      <alignment/>
      <protection/>
    </xf>
    <xf numFmtId="4" fontId="43" fillId="7" borderId="21" xfId="89" applyNumberFormat="1" applyFont="1" applyFill="1" applyBorder="1">
      <alignment/>
      <protection/>
    </xf>
    <xf numFmtId="0" fontId="41" fillId="7" borderId="22" xfId="89" applyNumberFormat="1" applyFont="1" applyFill="1" applyBorder="1">
      <alignment/>
      <protection/>
    </xf>
    <xf numFmtId="3" fontId="31" fillId="51" borderId="21" xfId="0" applyNumberFormat="1" applyFont="1" applyFill="1" applyBorder="1" applyAlignment="1">
      <alignment horizontal="right"/>
    </xf>
    <xf numFmtId="3" fontId="31" fillId="0" borderId="21" xfId="0" applyNumberFormat="1" applyFont="1" applyBorder="1" applyAlignment="1">
      <alignment horizontal="right"/>
    </xf>
    <xf numFmtId="3" fontId="31" fillId="7" borderId="21" xfId="0" applyNumberFormat="1" applyFont="1" applyFill="1" applyBorder="1" applyAlignment="1" applyProtection="1">
      <alignment horizontal="right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3" fontId="31" fillId="50" borderId="21" xfId="0" applyNumberFormat="1" applyFont="1" applyFill="1" applyBorder="1" applyAlignment="1" applyProtection="1">
      <alignment horizontal="right" wrapText="1"/>
      <protection/>
    </xf>
    <xf numFmtId="0" fontId="47" fillId="51" borderId="0" xfId="0" applyFont="1" applyFill="1" applyBorder="1" applyAlignment="1">
      <alignment horizontal="right" vertical="center"/>
    </xf>
    <xf numFmtId="0" fontId="47" fillId="51" borderId="0" xfId="0" applyFont="1" applyFill="1" applyBorder="1" applyAlignment="1">
      <alignment vertical="center"/>
    </xf>
    <xf numFmtId="4" fontId="47" fillId="51" borderId="0" xfId="0" applyNumberFormat="1" applyFont="1" applyFill="1" applyBorder="1" applyAlignment="1">
      <alignment vertical="center"/>
    </xf>
    <xf numFmtId="4" fontId="47" fillId="51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/>
    </xf>
    <xf numFmtId="0" fontId="47" fillId="50" borderId="0" xfId="0" applyFont="1" applyFill="1" applyBorder="1" applyAlignment="1">
      <alignment vertical="center"/>
    </xf>
    <xf numFmtId="4" fontId="47" fillId="50" borderId="0" xfId="0" applyNumberFormat="1" applyFont="1" applyFill="1" applyBorder="1" applyAlignment="1">
      <alignment vertical="center"/>
    </xf>
    <xf numFmtId="4" fontId="47" fillId="50" borderId="0" xfId="0" applyNumberFormat="1" applyFont="1" applyFill="1" applyBorder="1" applyAlignment="1">
      <alignment/>
    </xf>
    <xf numFmtId="0" fontId="47" fillId="51" borderId="0" xfId="0" applyFont="1" applyFill="1" applyBorder="1" applyAlignment="1">
      <alignment horizontal="right"/>
    </xf>
    <xf numFmtId="0" fontId="47" fillId="51" borderId="0" xfId="0" applyFont="1" applyFill="1" applyBorder="1" applyAlignment="1">
      <alignment/>
    </xf>
    <xf numFmtId="4" fontId="47" fillId="51" borderId="0" xfId="0" applyNumberFormat="1" applyFont="1" applyFill="1" applyBorder="1" applyAlignment="1">
      <alignment/>
    </xf>
    <xf numFmtId="0" fontId="49" fillId="51" borderId="0" xfId="0" applyFont="1" applyFill="1" applyBorder="1" applyAlignment="1">
      <alignment horizontal="right"/>
    </xf>
    <xf numFmtId="0" fontId="47" fillId="50" borderId="0" xfId="0" applyFont="1" applyFill="1" applyBorder="1" applyAlignment="1">
      <alignment/>
    </xf>
    <xf numFmtId="4" fontId="47" fillId="54" borderId="0" xfId="0" applyNumberFormat="1" applyFont="1" applyFill="1" applyBorder="1" applyAlignment="1">
      <alignment/>
    </xf>
    <xf numFmtId="0" fontId="24" fillId="17" borderId="22" xfId="0" applyNumberFormat="1" applyFont="1" applyFill="1" applyBorder="1" applyAlignment="1" applyProtection="1">
      <alignment horizontal="center" vertical="center" wrapText="1"/>
      <protection/>
    </xf>
    <xf numFmtId="0" fontId="24" fillId="17" borderId="20" xfId="0" applyNumberFormat="1" applyFont="1" applyFill="1" applyBorder="1" applyAlignment="1" applyProtection="1">
      <alignment horizontal="center" vertical="center" wrapText="1"/>
      <protection/>
    </xf>
    <xf numFmtId="4" fontId="24" fillId="17" borderId="22" xfId="0" applyNumberFormat="1" applyFont="1" applyFill="1" applyBorder="1" applyAlignment="1" applyProtection="1">
      <alignment horizontal="center" vertical="center" wrapText="1"/>
      <protection/>
    </xf>
    <xf numFmtId="0" fontId="23" fillId="17" borderId="29" xfId="0" applyNumberFormat="1" applyFont="1" applyFill="1" applyBorder="1" applyAlignment="1" applyProtection="1">
      <alignment horizontal="center"/>
      <protection/>
    </xf>
    <xf numFmtId="0" fontId="23" fillId="17" borderId="29" xfId="0" applyNumberFormat="1" applyFont="1" applyFill="1" applyBorder="1" applyAlignment="1" applyProtection="1">
      <alignment wrapText="1"/>
      <protection/>
    </xf>
    <xf numFmtId="0" fontId="23" fillId="17" borderId="29" xfId="0" applyNumberFormat="1" applyFont="1" applyFill="1" applyBorder="1" applyAlignment="1" applyProtection="1">
      <alignment/>
      <protection/>
    </xf>
    <xf numFmtId="4" fontId="23" fillId="17" borderId="29" xfId="0" applyNumberFormat="1" applyFont="1" applyFill="1" applyBorder="1" applyAlignment="1" applyProtection="1">
      <alignment/>
      <protection/>
    </xf>
    <xf numFmtId="0" fontId="23" fillId="17" borderId="30" xfId="0" applyNumberFormat="1" applyFont="1" applyFill="1" applyBorder="1" applyAlignment="1" applyProtection="1">
      <alignment horizontal="center"/>
      <protection/>
    </xf>
    <xf numFmtId="0" fontId="36" fillId="17" borderId="30" xfId="0" applyNumberFormat="1" applyFont="1" applyFill="1" applyBorder="1" applyAlignment="1" applyProtection="1">
      <alignment wrapText="1"/>
      <protection/>
    </xf>
    <xf numFmtId="0" fontId="23" fillId="17" borderId="30" xfId="0" applyNumberFormat="1" applyFont="1" applyFill="1" applyBorder="1" applyAlignment="1" applyProtection="1">
      <alignment/>
      <protection/>
    </xf>
    <xf numFmtId="4" fontId="23" fillId="17" borderId="30" xfId="0" applyNumberFormat="1" applyFont="1" applyFill="1" applyBorder="1" applyAlignment="1" applyProtection="1">
      <alignment/>
      <protection/>
    </xf>
    <xf numFmtId="0" fontId="23" fillId="17" borderId="27" xfId="0" applyNumberFormat="1" applyFont="1" applyFill="1" applyBorder="1" applyAlignment="1" applyProtection="1">
      <alignment/>
      <protection/>
    </xf>
    <xf numFmtId="0" fontId="24" fillId="17" borderId="27" xfId="0" applyNumberFormat="1" applyFont="1" applyFill="1" applyBorder="1" applyAlignment="1" applyProtection="1">
      <alignment horizontal="left"/>
      <protection/>
    </xf>
    <xf numFmtId="0" fontId="24" fillId="17" borderId="27" xfId="0" applyNumberFormat="1" applyFont="1" applyFill="1" applyBorder="1" applyAlignment="1" applyProtection="1">
      <alignment/>
      <protection/>
    </xf>
    <xf numFmtId="0" fontId="44" fillId="17" borderId="27" xfId="0" applyNumberFormat="1" applyFont="1" applyFill="1" applyBorder="1" applyAlignment="1" applyProtection="1">
      <alignment wrapText="1"/>
      <protection/>
    </xf>
    <xf numFmtId="4" fontId="24" fillId="17" borderId="27" xfId="0" applyNumberFormat="1" applyFont="1" applyFill="1" applyBorder="1" applyAlignment="1" applyProtection="1">
      <alignment/>
      <protection/>
    </xf>
    <xf numFmtId="0" fontId="45" fillId="17" borderId="27" xfId="0" applyNumberFormat="1" applyFont="1" applyFill="1" applyBorder="1" applyAlignment="1" applyProtection="1">
      <alignment wrapText="1"/>
      <protection/>
    </xf>
    <xf numFmtId="4" fontId="24" fillId="17" borderId="27" xfId="0" applyNumberFormat="1" applyFont="1" applyFill="1" applyBorder="1" applyAlignment="1" applyProtection="1">
      <alignment wrapText="1"/>
      <protection/>
    </xf>
    <xf numFmtId="3" fontId="41" fillId="17" borderId="0" xfId="89" applyNumberFormat="1" applyFont="1" applyFill="1" applyBorder="1" applyAlignment="1">
      <alignment/>
      <protection/>
    </xf>
    <xf numFmtId="4" fontId="41" fillId="17" borderId="0" xfId="89" applyNumberFormat="1" applyFont="1" applyFill="1" applyBorder="1" applyAlignment="1">
      <alignment/>
      <protection/>
    </xf>
    <xf numFmtId="4" fontId="41" fillId="17" borderId="0" xfId="89" applyNumberFormat="1" applyFont="1" applyFill="1" applyBorder="1">
      <alignment/>
      <protection/>
    </xf>
    <xf numFmtId="0" fontId="41" fillId="17" borderId="22" xfId="89" applyNumberFormat="1" applyFont="1" applyFill="1" applyBorder="1" applyAlignment="1">
      <alignment horizontal="center"/>
      <protection/>
    </xf>
    <xf numFmtId="0" fontId="41" fillId="17" borderId="22" xfId="89" applyNumberFormat="1" applyFont="1" applyFill="1" applyBorder="1" applyAlignment="1">
      <alignment horizontal="left"/>
      <protection/>
    </xf>
    <xf numFmtId="3" fontId="41" fillId="17" borderId="21" xfId="89" applyNumberFormat="1" applyFont="1" applyFill="1" applyBorder="1" applyAlignment="1">
      <alignment wrapText="1"/>
      <protection/>
    </xf>
    <xf numFmtId="4" fontId="41" fillId="17" borderId="21" xfId="89" applyNumberFormat="1" applyFont="1" applyFill="1" applyBorder="1" applyAlignment="1">
      <alignment wrapText="1"/>
      <protection/>
    </xf>
    <xf numFmtId="3" fontId="41" fillId="17" borderId="22" xfId="89" applyNumberFormat="1" applyFont="1" applyFill="1" applyBorder="1">
      <alignment/>
      <protection/>
    </xf>
    <xf numFmtId="4" fontId="41" fillId="17" borderId="22" xfId="89" applyNumberFormat="1" applyFont="1" applyFill="1" applyBorder="1">
      <alignment/>
      <protection/>
    </xf>
    <xf numFmtId="0" fontId="43" fillId="17" borderId="22" xfId="89" applyNumberFormat="1" applyFont="1" applyFill="1" applyBorder="1" applyAlignment="1">
      <alignment horizontal="center"/>
      <protection/>
    </xf>
    <xf numFmtId="0" fontId="43" fillId="17" borderId="22" xfId="89" applyNumberFormat="1" applyFont="1" applyFill="1" applyBorder="1">
      <alignment/>
      <protection/>
    </xf>
    <xf numFmtId="3" fontId="43" fillId="17" borderId="22" xfId="89" applyNumberFormat="1" applyFont="1" applyFill="1" applyBorder="1">
      <alignment/>
      <protection/>
    </xf>
    <xf numFmtId="4" fontId="43" fillId="17" borderId="21" xfId="89" applyNumberFormat="1" applyFont="1" applyFill="1" applyBorder="1" applyAlignment="1">
      <alignment wrapText="1"/>
      <protection/>
    </xf>
    <xf numFmtId="4" fontId="43" fillId="17" borderId="22" xfId="89" applyNumberFormat="1" applyFont="1" applyFill="1" applyBorder="1">
      <alignment/>
      <protection/>
    </xf>
    <xf numFmtId="4" fontId="43" fillId="17" borderId="21" xfId="89" applyNumberFormat="1" applyFont="1" applyFill="1" applyBorder="1">
      <alignment/>
      <protection/>
    </xf>
    <xf numFmtId="0" fontId="41" fillId="17" borderId="22" xfId="89" applyNumberFormat="1" applyFont="1" applyFill="1" applyBorder="1">
      <alignment/>
      <protection/>
    </xf>
    <xf numFmtId="0" fontId="24" fillId="17" borderId="55" xfId="0" applyNumberFormat="1" applyFont="1" applyFill="1" applyBorder="1" applyAlignment="1" applyProtection="1">
      <alignment horizontal="center"/>
      <protection/>
    </xf>
    <xf numFmtId="0" fontId="24" fillId="17" borderId="55" xfId="0" applyNumberFormat="1" applyFont="1" applyFill="1" applyBorder="1" applyAlignment="1" applyProtection="1">
      <alignment wrapText="1"/>
      <protection/>
    </xf>
    <xf numFmtId="4" fontId="24" fillId="17" borderId="55" xfId="0" applyNumberFormat="1" applyFont="1" applyFill="1" applyBorder="1" applyAlignment="1" applyProtection="1">
      <alignment/>
      <protection/>
    </xf>
    <xf numFmtId="0" fontId="44" fillId="17" borderId="27" xfId="0" applyNumberFormat="1" applyFont="1" applyFill="1" applyBorder="1" applyAlignment="1" applyProtection="1">
      <alignment horizontal="left"/>
      <protection/>
    </xf>
    <xf numFmtId="0" fontId="24" fillId="17" borderId="27" xfId="0" applyNumberFormat="1" applyFont="1" applyFill="1" applyBorder="1" applyAlignment="1" applyProtection="1">
      <alignment horizontal="center" vertical="center"/>
      <protection/>
    </xf>
    <xf numFmtId="0" fontId="24" fillId="51" borderId="0" xfId="0" applyNumberFormat="1" applyFont="1" applyFill="1" applyBorder="1" applyAlignment="1" applyProtection="1">
      <alignment horizontal="left"/>
      <protection/>
    </xf>
    <xf numFmtId="0" fontId="24" fillId="51" borderId="0" xfId="0" applyNumberFormat="1" applyFont="1" applyFill="1" applyBorder="1" applyAlignment="1" applyProtection="1">
      <alignment wrapText="1"/>
      <protection/>
    </xf>
    <xf numFmtId="1" fontId="22" fillId="51" borderId="24" xfId="0" applyNumberFormat="1" applyFont="1" applyFill="1" applyBorder="1" applyAlignment="1">
      <alignment horizontal="right" vertical="top" wrapText="1"/>
    </xf>
    <xf numFmtId="1" fontId="22" fillId="51" borderId="25" xfId="0" applyNumberFormat="1" applyFont="1" applyFill="1" applyBorder="1" applyAlignment="1">
      <alignment horizontal="left" wrapText="1"/>
    </xf>
    <xf numFmtId="1" fontId="21" fillId="51" borderId="58" xfId="0" applyNumberFormat="1" applyFont="1" applyFill="1" applyBorder="1" applyAlignment="1">
      <alignment horizontal="left" wrapText="1"/>
    </xf>
    <xf numFmtId="1" fontId="21" fillId="51" borderId="59" xfId="0" applyNumberFormat="1" applyFont="1" applyFill="1" applyBorder="1" applyAlignment="1">
      <alignment horizontal="left" wrapText="1"/>
    </xf>
    <xf numFmtId="3" fontId="21" fillId="51" borderId="40" xfId="0" applyNumberFormat="1" applyFont="1" applyFill="1" applyBorder="1" applyAlignment="1">
      <alignment horizontal="right" vertical="center" wrapText="1"/>
    </xf>
    <xf numFmtId="4" fontId="21" fillId="51" borderId="41" xfId="0" applyNumberFormat="1" applyFont="1" applyFill="1" applyBorder="1" applyAlignment="1">
      <alignment horizontal="right" vertical="center" wrapText="1"/>
    </xf>
    <xf numFmtId="1" fontId="21" fillId="51" borderId="31" xfId="0" applyNumberFormat="1" applyFont="1" applyFill="1" applyBorder="1" applyAlignment="1">
      <alignment horizontal="left" wrapText="1"/>
    </xf>
    <xf numFmtId="1" fontId="21" fillId="51" borderId="60" xfId="0" applyNumberFormat="1" applyFont="1" applyFill="1" applyBorder="1" applyAlignment="1">
      <alignment wrapText="1"/>
    </xf>
    <xf numFmtId="1" fontId="22" fillId="51" borderId="19" xfId="0" applyNumberFormat="1" applyFont="1" applyFill="1" applyBorder="1" applyAlignment="1">
      <alignment wrapText="1"/>
    </xf>
    <xf numFmtId="1" fontId="22" fillId="51" borderId="26" xfId="0" applyNumberFormat="1" applyFont="1" applyFill="1" applyBorder="1" applyAlignment="1">
      <alignment wrapText="1"/>
    </xf>
    <xf numFmtId="1" fontId="22" fillId="51" borderId="0" xfId="0" applyNumberFormat="1" applyFont="1" applyFill="1" applyBorder="1" applyAlignment="1">
      <alignment wrapText="1"/>
    </xf>
    <xf numFmtId="4" fontId="23" fillId="51" borderId="41" xfId="0" applyNumberFormat="1" applyFont="1" applyFill="1" applyBorder="1" applyAlignment="1" applyProtection="1">
      <alignment horizontal="right" vertical="center" wrapText="1"/>
      <protection/>
    </xf>
    <xf numFmtId="3" fontId="21" fillId="51" borderId="43" xfId="0" applyNumberFormat="1" applyFont="1" applyFill="1" applyBorder="1" applyAlignment="1">
      <alignment horizontal="right" vertical="center" wrapText="1"/>
    </xf>
    <xf numFmtId="0" fontId="5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 quotePrefix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34" fillId="0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61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4" fillId="7" borderId="61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4" fillId="0" borderId="20" xfId="0" applyNumberFormat="1" applyFont="1" applyFill="1" applyBorder="1" applyAlignment="1" applyProtection="1">
      <alignment horizontal="left" wrapText="1"/>
      <protection/>
    </xf>
    <xf numFmtId="0" fontId="34" fillId="0" borderId="61" xfId="0" applyNumberFormat="1" applyFont="1" applyFill="1" applyBorder="1" applyAlignment="1" applyProtection="1">
      <alignment horizontal="left" wrapText="1"/>
      <protection/>
    </xf>
    <xf numFmtId="0" fontId="31" fillId="7" borderId="21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61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4" fillId="7" borderId="21" xfId="0" applyNumberFormat="1" applyFont="1" applyFill="1" applyBorder="1" applyAlignment="1" applyProtection="1" quotePrefix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34" fillId="0" borderId="21" xfId="0" applyFont="1" applyFill="1" applyBorder="1" applyAlignment="1" quotePrefix="1">
      <alignment horizontal="left"/>
    </xf>
    <xf numFmtId="0" fontId="34" fillId="0" borderId="20" xfId="0" applyFont="1" applyFill="1" applyBorder="1" applyAlignment="1" quotePrefix="1">
      <alignment horizontal="left"/>
    </xf>
    <xf numFmtId="0" fontId="34" fillId="0" borderId="61" xfId="0" applyFont="1" applyFill="1" applyBorder="1" applyAlignment="1" quotePrefix="1">
      <alignment horizontal="left"/>
    </xf>
    <xf numFmtId="0" fontId="34" fillId="0" borderId="21" xfId="0" applyFont="1" applyBorder="1" applyAlignment="1" quotePrefix="1">
      <alignment horizontal="left"/>
    </xf>
    <xf numFmtId="0" fontId="34" fillId="0" borderId="20" xfId="0" applyFont="1" applyBorder="1" applyAlignment="1" quotePrefix="1">
      <alignment horizontal="left"/>
    </xf>
    <xf numFmtId="0" fontId="34" fillId="0" borderId="61" xfId="0" applyFont="1" applyBorder="1" applyAlignment="1" quotePrefix="1">
      <alignment horizontal="left"/>
    </xf>
    <xf numFmtId="0" fontId="34" fillId="7" borderId="20" xfId="0" applyNumberFormat="1" applyFont="1" applyFill="1" applyBorder="1" applyAlignment="1" applyProtection="1" quotePrefix="1">
      <alignment horizontal="left" wrapText="1"/>
      <protection/>
    </xf>
    <xf numFmtId="0" fontId="34" fillId="7" borderId="61" xfId="0" applyNumberFormat="1" applyFont="1" applyFill="1" applyBorder="1" applyAlignment="1" applyProtection="1" quotePrefix="1">
      <alignment horizontal="left" wrapText="1"/>
      <protection/>
    </xf>
    <xf numFmtId="0" fontId="31" fillId="50" borderId="21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6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4" fillId="51" borderId="26" xfId="0" applyFont="1" applyFill="1" applyBorder="1" applyAlignment="1">
      <alignment horizontal="center" vertical="center"/>
    </xf>
    <xf numFmtId="0" fontId="35" fillId="51" borderId="62" xfId="0" applyFont="1" applyFill="1" applyBorder="1" applyAlignment="1">
      <alignment horizontal="center" vertical="center"/>
    </xf>
    <xf numFmtId="0" fontId="0" fillId="51" borderId="62" xfId="0" applyNumberFormat="1" applyFill="1" applyBorder="1" applyAlignment="1" applyProtection="1">
      <alignment/>
      <protection/>
    </xf>
    <xf numFmtId="0" fontId="0" fillId="51" borderId="63" xfId="0" applyNumberFormat="1" applyFill="1" applyBorder="1" applyAlignment="1" applyProtection="1">
      <alignment/>
      <protection/>
    </xf>
    <xf numFmtId="4" fontId="22" fillId="51" borderId="64" xfId="0" applyNumberFormat="1" applyFont="1" applyFill="1" applyBorder="1" applyAlignment="1">
      <alignment horizontal="center"/>
    </xf>
    <xf numFmtId="4" fontId="22" fillId="51" borderId="65" xfId="0" applyNumberFormat="1" applyFont="1" applyFill="1" applyBorder="1" applyAlignment="1">
      <alignment horizontal="center"/>
    </xf>
    <xf numFmtId="4" fontId="0" fillId="51" borderId="65" xfId="0" applyNumberFormat="1" applyFill="1" applyBorder="1" applyAlignment="1" applyProtection="1">
      <alignment/>
      <protection/>
    </xf>
    <xf numFmtId="4" fontId="0" fillId="51" borderId="66" xfId="0" applyNumberForma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 quotePrefix="1">
      <alignment horizontal="left" wrapText="1"/>
      <protection/>
    </xf>
    <xf numFmtId="0" fontId="32" fillId="0" borderId="28" xfId="0" applyNumberFormat="1" applyFont="1" applyFill="1" applyBorder="1" applyAlignment="1" applyProtection="1">
      <alignment wrapText="1"/>
      <protection/>
    </xf>
    <xf numFmtId="0" fontId="41" fillId="7" borderId="28" xfId="89" applyNumberFormat="1" applyFont="1" applyFill="1" applyBorder="1" applyAlignment="1">
      <alignment horizontal="left"/>
      <protection/>
    </xf>
    <xf numFmtId="4" fontId="23" fillId="51" borderId="0" xfId="0" applyNumberFormat="1" applyFont="1" applyFill="1" applyBorder="1" applyAlignment="1" applyProtection="1">
      <alignment horizontal="center"/>
      <protection/>
    </xf>
    <xf numFmtId="0" fontId="41" fillId="17" borderId="28" xfId="89" applyNumberFormat="1" applyFont="1" applyFill="1" applyBorder="1" applyAlignment="1">
      <alignment horizontal="left"/>
      <protection/>
    </xf>
    <xf numFmtId="0" fontId="24" fillId="51" borderId="0" xfId="0" applyNumberFormat="1" applyFont="1" applyFill="1" applyBorder="1" applyAlignment="1" applyProtection="1">
      <alignment horizontal="center" vertical="center"/>
      <protection/>
    </xf>
    <xf numFmtId="0" fontId="41" fillId="52" borderId="56" xfId="89" applyNumberFormat="1" applyFont="1" applyFill="1" applyBorder="1" applyAlignment="1">
      <alignment horizontal="left"/>
      <protection/>
    </xf>
    <xf numFmtId="0" fontId="41" fillId="12" borderId="28" xfId="89" applyNumberFormat="1" applyFont="1" applyFill="1" applyBorder="1" applyAlignment="1">
      <alignment horizontal="left"/>
      <protection/>
    </xf>
    <xf numFmtId="0" fontId="41" fillId="16" borderId="28" xfId="89" applyNumberFormat="1" applyFont="1" applyFill="1" applyBorder="1" applyAlignment="1">
      <alignment horizontal="left"/>
      <protection/>
    </xf>
    <xf numFmtId="0" fontId="40" fillId="53" borderId="28" xfId="89" applyNumberFormat="1" applyFont="1" applyFill="1" applyBorder="1" applyAlignment="1">
      <alignment horizontal="lef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9201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9201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45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7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2" width="11.421875" style="2" customWidth="1"/>
    <col min="13" max="22" width="0" style="2" hidden="1" customWidth="1"/>
    <col min="23" max="16384" width="11.421875" style="2" customWidth="1"/>
  </cols>
  <sheetData>
    <row r="2" spans="1:8" ht="15">
      <c r="A2" s="396"/>
      <c r="B2" s="396"/>
      <c r="C2" s="396"/>
      <c r="D2" s="396"/>
      <c r="E2" s="396"/>
      <c r="F2" s="396"/>
      <c r="G2" s="396"/>
      <c r="H2" s="396"/>
    </row>
    <row r="3" spans="1:8" ht="48" customHeight="1">
      <c r="A3" s="397" t="s">
        <v>172</v>
      </c>
      <c r="B3" s="397"/>
      <c r="C3" s="397"/>
      <c r="D3" s="397"/>
      <c r="E3" s="397"/>
      <c r="F3" s="397"/>
      <c r="G3" s="397"/>
      <c r="H3" s="397"/>
    </row>
    <row r="4" spans="1:8" s="15" customFormat="1" ht="26.25" customHeight="1">
      <c r="A4" s="397" t="s">
        <v>23</v>
      </c>
      <c r="B4" s="397"/>
      <c r="C4" s="397"/>
      <c r="D4" s="397"/>
      <c r="E4" s="397"/>
      <c r="F4" s="397"/>
      <c r="G4" s="398"/>
      <c r="H4" s="398"/>
    </row>
    <row r="5" spans="1:5" ht="15.75" customHeight="1">
      <c r="A5" s="16"/>
      <c r="B5" s="17"/>
      <c r="C5" s="17"/>
      <c r="D5" s="17"/>
      <c r="E5" s="17"/>
    </row>
    <row r="6" spans="1:9" ht="27.75" customHeight="1">
      <c r="A6" s="18"/>
      <c r="B6" s="19"/>
      <c r="C6" s="19"/>
      <c r="D6" s="20"/>
      <c r="E6" s="21"/>
      <c r="F6" s="22" t="s">
        <v>153</v>
      </c>
      <c r="G6" s="22" t="s">
        <v>154</v>
      </c>
      <c r="H6" s="23" t="s">
        <v>155</v>
      </c>
      <c r="I6" s="24"/>
    </row>
    <row r="7" spans="1:23" ht="27.75" customHeight="1">
      <c r="A7" s="399" t="s">
        <v>25</v>
      </c>
      <c r="B7" s="400"/>
      <c r="C7" s="400"/>
      <c r="D7" s="400"/>
      <c r="E7" s="401"/>
      <c r="F7" s="32">
        <f>+F8+F9</f>
        <v>23620390</v>
      </c>
      <c r="G7" s="32">
        <f>+G8+G9</f>
        <v>14517834</v>
      </c>
      <c r="H7" s="288">
        <f>+H8+H9</f>
        <v>12800350</v>
      </c>
      <c r="I7" s="30"/>
      <c r="K7" s="317"/>
      <c r="L7" s="318"/>
      <c r="M7" s="318"/>
      <c r="N7" s="318"/>
      <c r="O7" s="318"/>
      <c r="P7" s="318"/>
      <c r="Q7" s="318"/>
      <c r="R7" s="319"/>
      <c r="S7" s="319"/>
      <c r="T7" s="319"/>
      <c r="U7" s="319"/>
      <c r="V7" s="320"/>
      <c r="W7" s="321"/>
    </row>
    <row r="8" spans="1:23" ht="22.5" customHeight="1">
      <c r="A8" s="402" t="s">
        <v>0</v>
      </c>
      <c r="B8" s="403"/>
      <c r="C8" s="403"/>
      <c r="D8" s="403"/>
      <c r="E8" s="404"/>
      <c r="F8" s="34">
        <f>SUM('PLAN PRIHODA'!B20+'PLAN PRIHODA'!C20+'PLAN PRIHODA'!D20+'PLAN PRIHODA'!E20+'PLAN PRIHODA'!F20+'PLAN PRIHODA'!G20+'PLAN PRIHODA'!H20+'PLAN PRIHODA'!I20+'PLAN PRIHODA'!J13)</f>
        <v>23520390</v>
      </c>
      <c r="G8" s="34">
        <f>SUM('PLAN PRIHODA'!B35:K35)</f>
        <v>14517834</v>
      </c>
      <c r="H8" s="312">
        <f>SUM('PLAN PRIHODA'!B48:K48)</f>
        <v>12800350</v>
      </c>
      <c r="K8" s="317"/>
      <c r="L8" s="318"/>
      <c r="M8" s="318"/>
      <c r="N8" s="318"/>
      <c r="O8" s="318"/>
      <c r="P8" s="318"/>
      <c r="Q8" s="318"/>
      <c r="R8" s="319"/>
      <c r="S8" s="319"/>
      <c r="T8" s="319"/>
      <c r="U8" s="319"/>
      <c r="V8" s="319"/>
      <c r="W8" s="322"/>
    </row>
    <row r="9" spans="1:23" ht="22.5" customHeight="1">
      <c r="A9" s="412" t="s">
        <v>27</v>
      </c>
      <c r="B9" s="413"/>
      <c r="C9" s="413"/>
      <c r="D9" s="413"/>
      <c r="E9" s="414"/>
      <c r="F9" s="34">
        <f>SUM('PLAN PRIHODA'!J18)</f>
        <v>100000</v>
      </c>
      <c r="G9" s="34">
        <v>0</v>
      </c>
      <c r="H9" s="287">
        <v>0</v>
      </c>
      <c r="K9" s="317"/>
      <c r="L9" s="318"/>
      <c r="M9" s="318"/>
      <c r="N9" s="318"/>
      <c r="O9" s="318"/>
      <c r="P9" s="318"/>
      <c r="Q9" s="318"/>
      <c r="R9" s="319"/>
      <c r="S9" s="319"/>
      <c r="T9" s="319"/>
      <c r="U9" s="319"/>
      <c r="V9" s="319"/>
      <c r="W9" s="322"/>
    </row>
    <row r="10" spans="1:23" ht="22.5" customHeight="1">
      <c r="A10" s="31" t="s">
        <v>26</v>
      </c>
      <c r="B10" s="49"/>
      <c r="C10" s="49"/>
      <c r="D10" s="49"/>
      <c r="E10" s="49"/>
      <c r="F10" s="32">
        <f>SUM(F11:F12)</f>
        <v>21169194</v>
      </c>
      <c r="G10" s="32">
        <f>SUM(G11:G12)</f>
        <v>19210674</v>
      </c>
      <c r="H10" s="288">
        <f>SUM(H11:H12)</f>
        <v>12800350</v>
      </c>
      <c r="K10" s="317"/>
      <c r="L10" s="318"/>
      <c r="M10" s="319"/>
      <c r="N10" s="319"/>
      <c r="O10" s="319"/>
      <c r="P10" s="319"/>
      <c r="Q10" s="319"/>
      <c r="R10" s="319"/>
      <c r="S10" s="319"/>
      <c r="T10" s="319"/>
      <c r="U10" s="319"/>
      <c r="V10" s="323"/>
      <c r="W10" s="323"/>
    </row>
    <row r="11" spans="1:23" ht="22.5" customHeight="1">
      <c r="A11" s="392" t="s">
        <v>1</v>
      </c>
      <c r="B11" s="394"/>
      <c r="C11" s="394"/>
      <c r="D11" s="394"/>
      <c r="E11" s="395"/>
      <c r="F11" s="34">
        <f>SUM('PLAN RASHODA I IZDATAKA'!C8+'PLAN RASHODA I IZDATAKA'!C90+'PLAN RASHODA I IZDATAKA'!C109+'PLAN RASHODA I IZDATAKA'!C116+'PLAN RASHODA I IZDATAKA'!C138)</f>
        <v>15839044</v>
      </c>
      <c r="G11" s="34">
        <v>14350769</v>
      </c>
      <c r="H11" s="287">
        <v>12489550</v>
      </c>
      <c r="I11" s="10"/>
      <c r="J11" s="10"/>
      <c r="K11" s="317"/>
      <c r="L11" s="318"/>
      <c r="M11" s="319"/>
      <c r="N11" s="319"/>
      <c r="O11" s="319"/>
      <c r="P11" s="319"/>
      <c r="Q11" s="319"/>
      <c r="R11" s="319"/>
      <c r="S11" s="319"/>
      <c r="T11" s="319"/>
      <c r="U11" s="319"/>
      <c r="V11" s="323"/>
      <c r="W11" s="323"/>
    </row>
    <row r="12" spans="1:23" ht="22.5" customHeight="1">
      <c r="A12" s="415" t="s">
        <v>28</v>
      </c>
      <c r="B12" s="416"/>
      <c r="C12" s="416"/>
      <c r="D12" s="416"/>
      <c r="E12" s="417"/>
      <c r="F12" s="25">
        <v>5330150</v>
      </c>
      <c r="G12" s="25">
        <v>4859905</v>
      </c>
      <c r="H12" s="313">
        <v>310800</v>
      </c>
      <c r="I12" s="10"/>
      <c r="J12" s="10"/>
      <c r="K12" s="318"/>
      <c r="L12" s="318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24"/>
    </row>
    <row r="13" spans="1:23" ht="22.5" customHeight="1">
      <c r="A13" s="410" t="s">
        <v>2</v>
      </c>
      <c r="B13" s="418"/>
      <c r="C13" s="418"/>
      <c r="D13" s="418"/>
      <c r="E13" s="419"/>
      <c r="F13" s="33">
        <f>+F7-F10</f>
        <v>2451196</v>
      </c>
      <c r="G13" s="33">
        <f>+G7-G10</f>
        <v>-4692840</v>
      </c>
      <c r="H13" s="314">
        <f>+H7-H10</f>
        <v>0</v>
      </c>
      <c r="J13" s="10"/>
      <c r="K13" s="317"/>
      <c r="L13" s="325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7"/>
    </row>
    <row r="14" spans="1:23" ht="25.5" customHeight="1">
      <c r="A14" s="397"/>
      <c r="B14" s="390"/>
      <c r="C14" s="390"/>
      <c r="D14" s="390"/>
      <c r="E14" s="390"/>
      <c r="F14" s="391"/>
      <c r="G14" s="391"/>
      <c r="H14" s="391"/>
      <c r="K14" s="328"/>
      <c r="L14" s="329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24"/>
    </row>
    <row r="15" spans="1:23" ht="27.75" customHeight="1">
      <c r="A15" s="18"/>
      <c r="B15" s="19"/>
      <c r="C15" s="19"/>
      <c r="D15" s="20"/>
      <c r="E15" s="21"/>
      <c r="F15" s="22" t="s">
        <v>153</v>
      </c>
      <c r="G15" s="22" t="s">
        <v>154</v>
      </c>
      <c r="H15" s="315" t="s">
        <v>155</v>
      </c>
      <c r="J15" s="10"/>
      <c r="K15" s="328"/>
      <c r="L15" s="329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24"/>
    </row>
    <row r="16" spans="1:23" ht="30.75" customHeight="1">
      <c r="A16" s="420" t="s">
        <v>29</v>
      </c>
      <c r="B16" s="421"/>
      <c r="C16" s="421"/>
      <c r="D16" s="421"/>
      <c r="E16" s="422"/>
      <c r="F16" s="35">
        <v>2771705</v>
      </c>
      <c r="G16" s="35">
        <v>192901</v>
      </c>
      <c r="H16" s="316">
        <v>61</v>
      </c>
      <c r="J16" s="10"/>
      <c r="K16" s="328"/>
      <c r="L16" s="329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24"/>
    </row>
    <row r="17" spans="1:23" ht="34.5" customHeight="1">
      <c r="A17" s="405" t="s">
        <v>30</v>
      </c>
      <c r="B17" s="406"/>
      <c r="C17" s="406"/>
      <c r="D17" s="406"/>
      <c r="E17" s="407"/>
      <c r="F17" s="36">
        <v>2578804</v>
      </c>
      <c r="G17" s="36">
        <v>192840</v>
      </c>
      <c r="H17" s="314">
        <v>0</v>
      </c>
      <c r="J17" s="10"/>
      <c r="K17" s="328"/>
      <c r="L17" s="329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24"/>
    </row>
    <row r="18" spans="1:23" s="13" customFormat="1" ht="25.5" customHeight="1">
      <c r="A18" s="389"/>
      <c r="B18" s="390"/>
      <c r="C18" s="390"/>
      <c r="D18" s="390"/>
      <c r="E18" s="390"/>
      <c r="F18" s="391"/>
      <c r="G18" s="391"/>
      <c r="H18" s="391"/>
      <c r="J18" s="37"/>
      <c r="K18" s="331"/>
      <c r="L18" s="332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</row>
    <row r="19" spans="1:23" s="13" customFormat="1" ht="27.75" customHeight="1">
      <c r="A19" s="18"/>
      <c r="B19" s="19"/>
      <c r="C19" s="19"/>
      <c r="D19" s="20"/>
      <c r="E19" s="21"/>
      <c r="F19" s="22" t="s">
        <v>153</v>
      </c>
      <c r="G19" s="22" t="s">
        <v>154</v>
      </c>
      <c r="H19" s="315" t="s">
        <v>155</v>
      </c>
      <c r="J19" s="37"/>
      <c r="K19" s="331"/>
      <c r="L19" s="329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3"/>
    </row>
    <row r="20" spans="1:23" s="13" customFormat="1" ht="22.5" customHeight="1">
      <c r="A20" s="402" t="s">
        <v>3</v>
      </c>
      <c r="B20" s="393"/>
      <c r="C20" s="393"/>
      <c r="D20" s="393"/>
      <c r="E20" s="393"/>
      <c r="F20" s="25">
        <f>SUM('PLAN PRIHODA'!K20)</f>
        <v>0</v>
      </c>
      <c r="G20" s="25">
        <f>SUM('PLAN PRIHODA'!K34)</f>
        <v>0</v>
      </c>
      <c r="H20" s="313">
        <f>SUM('PLAN PRIHODA'!K47)</f>
        <v>0</v>
      </c>
      <c r="J20" s="37"/>
      <c r="K20" s="331"/>
      <c r="L20" s="329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24"/>
    </row>
    <row r="21" spans="1:23" s="13" customFormat="1" ht="23.25" customHeight="1">
      <c r="A21" s="402" t="s">
        <v>4</v>
      </c>
      <c r="B21" s="393"/>
      <c r="C21" s="393"/>
      <c r="D21" s="393"/>
      <c r="E21" s="393"/>
      <c r="F21" s="25"/>
      <c r="G21" s="25"/>
      <c r="H21" s="313">
        <v>0</v>
      </c>
      <c r="K21" s="331"/>
      <c r="L21" s="329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24"/>
    </row>
    <row r="22" spans="1:23" s="13" customFormat="1" ht="22.5" customHeight="1">
      <c r="A22" s="410" t="s">
        <v>5</v>
      </c>
      <c r="B22" s="411"/>
      <c r="C22" s="411"/>
      <c r="D22" s="411"/>
      <c r="E22" s="411"/>
      <c r="F22" s="32">
        <f>F20-F21</f>
        <v>0</v>
      </c>
      <c r="G22" s="32">
        <f>G20-G21</f>
        <v>0</v>
      </c>
      <c r="H22" s="288">
        <f>H20-H21</f>
        <v>0</v>
      </c>
      <c r="J22" s="38"/>
      <c r="K22" s="331"/>
      <c r="L22" s="332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</row>
    <row r="23" spans="1:23" s="13" customFormat="1" ht="25.5" customHeight="1">
      <c r="A23" s="389"/>
      <c r="B23" s="390"/>
      <c r="C23" s="390"/>
      <c r="D23" s="390"/>
      <c r="E23" s="390"/>
      <c r="F23" s="391"/>
      <c r="G23" s="391"/>
      <c r="H23" s="391"/>
      <c r="K23" s="331"/>
      <c r="L23" s="329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24"/>
    </row>
    <row r="24" spans="1:23" s="13" customFormat="1" ht="22.5" customHeight="1">
      <c r="A24" s="392" t="s">
        <v>6</v>
      </c>
      <c r="B24" s="393"/>
      <c r="C24" s="393"/>
      <c r="D24" s="393"/>
      <c r="E24" s="393"/>
      <c r="F24" s="25"/>
      <c r="G24" s="25"/>
      <c r="H24" s="25"/>
      <c r="K24" s="286"/>
      <c r="L24" s="284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3"/>
    </row>
    <row r="25" spans="1:23" s="13" customFormat="1" ht="18" customHeight="1">
      <c r="A25" s="26"/>
      <c r="B25" s="17"/>
      <c r="C25" s="17"/>
      <c r="D25" s="17"/>
      <c r="E25" s="17"/>
      <c r="K25" s="286"/>
      <c r="L25" s="284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3"/>
    </row>
    <row r="26" spans="1:23" ht="42" customHeight="1">
      <c r="A26" s="408" t="s">
        <v>31</v>
      </c>
      <c r="B26" s="409"/>
      <c r="C26" s="409"/>
      <c r="D26" s="409"/>
      <c r="E26" s="409"/>
      <c r="F26" s="409"/>
      <c r="G26" s="409"/>
      <c r="H26" s="409"/>
      <c r="K26" s="286"/>
      <c r="L26" s="284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3"/>
    </row>
    <row r="27" ht="12.75">
      <c r="E27" s="39"/>
    </row>
    <row r="31" spans="6:8" ht="12.75">
      <c r="F31" s="10"/>
      <c r="G31" s="10"/>
      <c r="H31" s="10"/>
    </row>
    <row r="32" spans="6:8" ht="12.75">
      <c r="F32" s="10"/>
      <c r="G32" s="10"/>
      <c r="H32" s="10"/>
    </row>
    <row r="33" spans="5:8" ht="12.75">
      <c r="E33" s="40"/>
      <c r="F33" s="11"/>
      <c r="G33" s="11"/>
      <c r="H33" s="11"/>
    </row>
    <row r="34" spans="5:8" ht="12.75">
      <c r="E34" s="40"/>
      <c r="F34" s="10"/>
      <c r="G34" s="10"/>
      <c r="H34" s="10"/>
    </row>
    <row r="35" spans="5:8" ht="12.75">
      <c r="E35" s="40"/>
      <c r="F35" s="10"/>
      <c r="G35" s="10"/>
      <c r="H35" s="10"/>
    </row>
    <row r="36" spans="5:8" ht="12.75">
      <c r="E36" s="40"/>
      <c r="F36" s="10"/>
      <c r="G36" s="10"/>
      <c r="H36" s="10"/>
    </row>
    <row r="37" spans="5:8" ht="12.75">
      <c r="E37" s="40"/>
      <c r="F37" s="10"/>
      <c r="G37" s="10"/>
      <c r="H37" s="10"/>
    </row>
    <row r="38" ht="12.75">
      <c r="E38" s="40"/>
    </row>
    <row r="43" ht="12.75">
      <c r="F43" s="10"/>
    </row>
    <row r="44" ht="12.75">
      <c r="F44" s="10"/>
    </row>
    <row r="45" ht="12.75">
      <c r="F45" s="10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3"/>
  <sheetViews>
    <sheetView view="pageBreakPreview" zoomScale="120" zoomScaleSheetLayoutView="120" zoomScalePageLayoutView="0" workbookViewId="0" topLeftCell="A19">
      <selection activeCell="G27" sqref="G27"/>
    </sheetView>
  </sheetViews>
  <sheetFormatPr defaultColWidth="11.421875" defaultRowHeight="12.75"/>
  <cols>
    <col min="1" max="1" width="16.00390625" style="7" customWidth="1"/>
    <col min="2" max="3" width="17.57421875" style="191" customWidth="1"/>
    <col min="4" max="4" width="17.57421875" style="222" customWidth="1"/>
    <col min="5" max="6" width="17.57421875" style="57" customWidth="1"/>
    <col min="7" max="7" width="17.57421875" style="184" customWidth="1"/>
    <col min="8" max="8" width="17.57421875" style="57" customWidth="1"/>
    <col min="9" max="9" width="15.421875" style="57" customWidth="1"/>
    <col min="10" max="10" width="14.28125" style="57" customWidth="1"/>
    <col min="11" max="11" width="12.7109375" style="57" customWidth="1"/>
    <col min="12" max="12" width="13.28125" style="260" bestFit="1" customWidth="1"/>
    <col min="13" max="13" width="11.421875" style="2" customWidth="1"/>
    <col min="14" max="14" width="13.28125" style="2" bestFit="1" customWidth="1"/>
    <col min="15" max="16384" width="11.421875" style="2" customWidth="1"/>
  </cols>
  <sheetData>
    <row r="1" spans="1:11" ht="24" customHeight="1">
      <c r="A1" s="397" t="s">
        <v>170</v>
      </c>
      <c r="B1" s="397"/>
      <c r="C1" s="397"/>
      <c r="D1" s="397"/>
      <c r="E1" s="397"/>
      <c r="F1" s="397"/>
      <c r="G1" s="397"/>
      <c r="H1" s="397"/>
      <c r="I1" s="423"/>
      <c r="J1" s="423"/>
      <c r="K1" s="423"/>
    </row>
    <row r="2" spans="1:12" s="1" customFormat="1" ht="13.5" thickBot="1">
      <c r="A2" s="5"/>
      <c r="B2" s="154"/>
      <c r="C2" s="154"/>
      <c r="D2" s="154"/>
      <c r="E2" s="154"/>
      <c r="F2" s="154"/>
      <c r="G2" s="155"/>
      <c r="H2" s="156"/>
      <c r="I2" s="154"/>
      <c r="J2" s="154"/>
      <c r="K2" s="156" t="s">
        <v>7</v>
      </c>
      <c r="L2" s="277"/>
    </row>
    <row r="3" spans="1:12" s="1" customFormat="1" ht="26.25" customHeight="1" thickBot="1">
      <c r="A3" s="28" t="s">
        <v>8</v>
      </c>
      <c r="B3" s="424" t="s">
        <v>142</v>
      </c>
      <c r="C3" s="425"/>
      <c r="D3" s="425"/>
      <c r="E3" s="425"/>
      <c r="F3" s="425"/>
      <c r="G3" s="425"/>
      <c r="H3" s="425"/>
      <c r="I3" s="426"/>
      <c r="J3" s="426"/>
      <c r="K3" s="427"/>
      <c r="L3" s="277"/>
    </row>
    <row r="4" spans="1:12" s="1" customFormat="1" ht="90" thickBot="1">
      <c r="A4" s="29" t="s">
        <v>36</v>
      </c>
      <c r="B4" s="157" t="s">
        <v>40</v>
      </c>
      <c r="C4" s="157" t="s">
        <v>41</v>
      </c>
      <c r="D4" s="157" t="s">
        <v>42</v>
      </c>
      <c r="E4" s="157" t="s">
        <v>43</v>
      </c>
      <c r="F4" s="157" t="s">
        <v>44</v>
      </c>
      <c r="G4" s="158" t="s">
        <v>45</v>
      </c>
      <c r="H4" s="157" t="s">
        <v>46</v>
      </c>
      <c r="I4" s="157" t="s">
        <v>47</v>
      </c>
      <c r="J4" s="157" t="s">
        <v>48</v>
      </c>
      <c r="K4" s="157" t="s">
        <v>49</v>
      </c>
      <c r="L4" s="277"/>
    </row>
    <row r="5" spans="1:12" s="1" customFormat="1" ht="12.75">
      <c r="A5" s="125"/>
      <c r="B5" s="159"/>
      <c r="C5" s="160"/>
      <c r="D5" s="160"/>
      <c r="E5" s="160"/>
      <c r="F5" s="160"/>
      <c r="G5" s="386"/>
      <c r="H5" s="161"/>
      <c r="I5" s="161"/>
      <c r="J5" s="161"/>
      <c r="K5" s="161"/>
      <c r="L5" s="277"/>
    </row>
    <row r="6" spans="1:12" s="1" customFormat="1" ht="12.75" customHeight="1">
      <c r="A6" s="126">
        <v>636</v>
      </c>
      <c r="B6" s="162"/>
      <c r="C6" s="152"/>
      <c r="D6" s="163"/>
      <c r="E6" s="164"/>
      <c r="F6" s="164"/>
      <c r="G6" s="165">
        <v>10940010</v>
      </c>
      <c r="H6" s="166"/>
      <c r="I6" s="166"/>
      <c r="J6" s="166"/>
      <c r="K6" s="166"/>
      <c r="L6" s="277"/>
    </row>
    <row r="7" spans="1:12" s="1" customFormat="1" ht="12.75" customHeight="1">
      <c r="A7" s="127">
        <v>638</v>
      </c>
      <c r="B7" s="162"/>
      <c r="C7" s="152"/>
      <c r="D7" s="163"/>
      <c r="E7" s="167"/>
      <c r="F7" s="167">
        <v>955190</v>
      </c>
      <c r="G7" s="165"/>
      <c r="H7" s="387">
        <v>0</v>
      </c>
      <c r="I7" s="166"/>
      <c r="J7" s="166"/>
      <c r="K7" s="166"/>
      <c r="L7" s="282"/>
    </row>
    <row r="8" spans="1:12" s="1" customFormat="1" ht="12.75" customHeight="1">
      <c r="A8" s="127">
        <v>638</v>
      </c>
      <c r="B8" s="162">
        <v>21400</v>
      </c>
      <c r="C8" s="152"/>
      <c r="D8" s="163"/>
      <c r="E8" s="167"/>
      <c r="F8" s="167">
        <v>200600</v>
      </c>
      <c r="G8" s="165"/>
      <c r="H8" s="387"/>
      <c r="I8" s="166"/>
      <c r="J8" s="166"/>
      <c r="K8" s="166"/>
      <c r="L8" s="282"/>
    </row>
    <row r="9" spans="1:12" s="1" customFormat="1" ht="12.75">
      <c r="A9" s="127">
        <v>638</v>
      </c>
      <c r="B9" s="151">
        <v>0</v>
      </c>
      <c r="C9" s="152"/>
      <c r="D9" s="152"/>
      <c r="E9" s="152"/>
      <c r="F9" s="152">
        <v>10500</v>
      </c>
      <c r="G9" s="168"/>
      <c r="H9" s="279">
        <v>0</v>
      </c>
      <c r="I9" s="169"/>
      <c r="J9" s="169"/>
      <c r="K9" s="169"/>
      <c r="L9" s="277"/>
    </row>
    <row r="10" spans="1:12" s="1" customFormat="1" ht="12.75">
      <c r="A10" s="128">
        <v>638</v>
      </c>
      <c r="B10" s="151"/>
      <c r="C10" s="152"/>
      <c r="D10" s="152"/>
      <c r="E10" s="152"/>
      <c r="F10" s="152"/>
      <c r="G10" s="168">
        <v>9530000</v>
      </c>
      <c r="H10" s="279"/>
      <c r="I10" s="169"/>
      <c r="J10" s="169"/>
      <c r="K10" s="169"/>
      <c r="L10" s="277"/>
    </row>
    <row r="11" spans="1:12" s="1" customFormat="1" ht="12.75">
      <c r="A11" s="128">
        <v>641</v>
      </c>
      <c r="B11" s="151"/>
      <c r="C11" s="152">
        <v>2000</v>
      </c>
      <c r="D11" s="152"/>
      <c r="E11" s="152"/>
      <c r="F11" s="152"/>
      <c r="G11" s="168"/>
      <c r="H11" s="279"/>
      <c r="I11" s="169"/>
      <c r="J11" s="169"/>
      <c r="K11" s="169"/>
      <c r="L11" s="277"/>
    </row>
    <row r="12" spans="1:12" s="1" customFormat="1" ht="12.75">
      <c r="A12" s="128">
        <v>652</v>
      </c>
      <c r="B12" s="151"/>
      <c r="C12" s="152"/>
      <c r="D12" s="152"/>
      <c r="E12" s="152"/>
      <c r="F12" s="152"/>
      <c r="G12" s="168"/>
      <c r="H12" s="279"/>
      <c r="I12" s="169"/>
      <c r="J12" s="169"/>
      <c r="K12" s="169"/>
      <c r="L12" s="277"/>
    </row>
    <row r="13" spans="1:12" s="1" customFormat="1" ht="12.75">
      <c r="A13" s="124">
        <v>652</v>
      </c>
      <c r="B13" s="151"/>
      <c r="C13" s="152"/>
      <c r="D13" s="152">
        <v>79450</v>
      </c>
      <c r="E13" s="152"/>
      <c r="F13" s="152"/>
      <c r="G13" s="168"/>
      <c r="H13" s="279"/>
      <c r="I13" s="169"/>
      <c r="J13" s="169">
        <v>6000</v>
      </c>
      <c r="K13" s="169"/>
      <c r="L13" s="277"/>
    </row>
    <row r="14" spans="1:12" s="1" customFormat="1" ht="12.75">
      <c r="A14" s="124">
        <v>661</v>
      </c>
      <c r="B14" s="151"/>
      <c r="C14" s="152">
        <v>129200</v>
      </c>
      <c r="D14" s="152"/>
      <c r="E14" s="152"/>
      <c r="F14" s="152"/>
      <c r="G14" s="168"/>
      <c r="H14" s="279"/>
      <c r="I14" s="169"/>
      <c r="J14" s="169"/>
      <c r="K14" s="169"/>
      <c r="L14" s="278"/>
    </row>
    <row r="15" spans="1:12" s="1" customFormat="1" ht="12.75">
      <c r="A15" s="124">
        <v>661</v>
      </c>
      <c r="B15" s="151"/>
      <c r="C15" s="152">
        <v>186550</v>
      </c>
      <c r="D15" s="152"/>
      <c r="E15" s="152"/>
      <c r="F15" s="152"/>
      <c r="G15" s="168"/>
      <c r="H15" s="279"/>
      <c r="I15" s="169"/>
      <c r="J15" s="169"/>
      <c r="K15" s="169"/>
      <c r="L15" s="277"/>
    </row>
    <row r="16" spans="1:12" s="1" customFormat="1" ht="12.75">
      <c r="A16" s="124">
        <v>663</v>
      </c>
      <c r="B16" s="151"/>
      <c r="C16" s="152"/>
      <c r="D16" s="152"/>
      <c r="E16" s="152"/>
      <c r="F16" s="152"/>
      <c r="G16" s="168"/>
      <c r="H16" s="279"/>
      <c r="I16" s="169">
        <v>9000</v>
      </c>
      <c r="J16" s="169"/>
      <c r="K16" s="169"/>
      <c r="L16" s="277"/>
    </row>
    <row r="17" spans="1:12" s="1" customFormat="1" ht="12.75">
      <c r="A17" s="124">
        <v>671</v>
      </c>
      <c r="B17" s="170">
        <v>10800</v>
      </c>
      <c r="C17" s="171"/>
      <c r="D17" s="171"/>
      <c r="E17" s="171">
        <v>1439690</v>
      </c>
      <c r="F17" s="171"/>
      <c r="G17" s="172"/>
      <c r="H17" s="280">
        <v>0</v>
      </c>
      <c r="I17" s="173"/>
      <c r="J17" s="173"/>
      <c r="K17" s="173"/>
      <c r="L17" s="277"/>
    </row>
    <row r="18" spans="1:12" s="1" customFormat="1" ht="12.75">
      <c r="A18" s="124">
        <v>723</v>
      </c>
      <c r="B18" s="170"/>
      <c r="C18" s="171"/>
      <c r="D18" s="171"/>
      <c r="E18" s="171"/>
      <c r="F18" s="171"/>
      <c r="G18" s="172"/>
      <c r="H18" s="173"/>
      <c r="I18" s="173"/>
      <c r="J18" s="173">
        <v>100000</v>
      </c>
      <c r="K18" s="173"/>
      <c r="L18" s="277"/>
    </row>
    <row r="19" spans="1:12" s="1" customFormat="1" ht="13.5" thickBot="1">
      <c r="A19" s="124">
        <v>922</v>
      </c>
      <c r="B19" s="174">
        <v>0</v>
      </c>
      <c r="C19" s="175">
        <f>M1-45000</f>
        <v>-45000</v>
      </c>
      <c r="D19" s="175">
        <v>-20000</v>
      </c>
      <c r="E19" s="175">
        <v>21000</v>
      </c>
      <c r="F19" s="175">
        <v>-2516239</v>
      </c>
      <c r="G19" s="176">
        <v>-1200</v>
      </c>
      <c r="H19" s="177"/>
      <c r="I19" s="177">
        <v>-17365</v>
      </c>
      <c r="J19" s="177"/>
      <c r="K19" s="177">
        <f>SUM(J19)</f>
        <v>0</v>
      </c>
      <c r="L19" s="277"/>
    </row>
    <row r="20" spans="1:14" s="1" customFormat="1" ht="30" customHeight="1" thickBot="1">
      <c r="A20" s="6" t="s">
        <v>9</v>
      </c>
      <c r="B20" s="178">
        <f aca="true" t="shared" si="0" ref="B20:K20">SUM(B5:B18)</f>
        <v>32200</v>
      </c>
      <c r="C20" s="178">
        <f t="shared" si="0"/>
        <v>317750</v>
      </c>
      <c r="D20" s="178">
        <f t="shared" si="0"/>
        <v>79450</v>
      </c>
      <c r="E20" s="178">
        <f t="shared" si="0"/>
        <v>1439690</v>
      </c>
      <c r="F20" s="178">
        <f t="shared" si="0"/>
        <v>1166290</v>
      </c>
      <c r="G20" s="178">
        <f t="shared" si="0"/>
        <v>20470010</v>
      </c>
      <c r="H20" s="178">
        <f t="shared" si="0"/>
        <v>0</v>
      </c>
      <c r="I20" s="178">
        <f t="shared" si="0"/>
        <v>9000</v>
      </c>
      <c r="J20" s="178">
        <f t="shared" si="0"/>
        <v>106000</v>
      </c>
      <c r="K20" s="178">
        <f t="shared" si="0"/>
        <v>0</v>
      </c>
      <c r="L20" s="277"/>
      <c r="N20" s="277"/>
    </row>
    <row r="21" spans="1:13" s="1" customFormat="1" ht="28.5" customHeight="1" thickBot="1" thickTop="1">
      <c r="A21" s="41" t="s">
        <v>166</v>
      </c>
      <c r="B21" s="428">
        <f>B20+C20+D20+E20+F20+G20+H20+I20+J20+K20</f>
        <v>23620390</v>
      </c>
      <c r="C21" s="429"/>
      <c r="D21" s="429"/>
      <c r="E21" s="429"/>
      <c r="F21" s="429"/>
      <c r="G21" s="429"/>
      <c r="H21" s="429"/>
      <c r="I21" s="430"/>
      <c r="J21" s="430"/>
      <c r="K21" s="431"/>
      <c r="L21" s="277"/>
      <c r="M21" s="277"/>
    </row>
    <row r="22" spans="1:8" ht="13.5" thickBot="1">
      <c r="A22" s="4"/>
      <c r="B22" s="181"/>
      <c r="C22" s="181"/>
      <c r="D22" s="182"/>
      <c r="E22" s="183"/>
      <c r="H22" s="156"/>
    </row>
    <row r="23" spans="1:11" ht="26.25" customHeight="1" thickBot="1">
      <c r="A23" s="375" t="s">
        <v>8</v>
      </c>
      <c r="B23" s="424" t="s">
        <v>50</v>
      </c>
      <c r="C23" s="425"/>
      <c r="D23" s="425"/>
      <c r="E23" s="425"/>
      <c r="F23" s="425"/>
      <c r="G23" s="425"/>
      <c r="H23" s="425"/>
      <c r="I23" s="426"/>
      <c r="J23" s="426"/>
      <c r="K23" s="427"/>
    </row>
    <row r="24" spans="1:11" ht="90" thickBot="1">
      <c r="A24" s="376" t="s">
        <v>36</v>
      </c>
      <c r="B24" s="157" t="s">
        <v>40</v>
      </c>
      <c r="C24" s="157" t="s">
        <v>41</v>
      </c>
      <c r="D24" s="157" t="s">
        <v>42</v>
      </c>
      <c r="E24" s="157" t="s">
        <v>43</v>
      </c>
      <c r="F24" s="157" t="s">
        <v>44</v>
      </c>
      <c r="G24" s="158" t="s">
        <v>45</v>
      </c>
      <c r="H24" s="157" t="s">
        <v>46</v>
      </c>
      <c r="I24" s="157" t="s">
        <v>47</v>
      </c>
      <c r="J24" s="157" t="s">
        <v>48</v>
      </c>
      <c r="K24" s="157" t="s">
        <v>49</v>
      </c>
    </row>
    <row r="25" spans="1:11" ht="12.75">
      <c r="A25" s="377">
        <v>63</v>
      </c>
      <c r="B25" s="185">
        <v>21400</v>
      </c>
      <c r="C25" s="186"/>
      <c r="D25" s="187"/>
      <c r="E25" s="188"/>
      <c r="F25" s="258">
        <v>1722534</v>
      </c>
      <c r="G25" s="189">
        <v>10940010</v>
      </c>
      <c r="H25" s="190">
        <v>200600</v>
      </c>
      <c r="I25" s="190"/>
      <c r="J25" s="190"/>
      <c r="K25" s="190"/>
    </row>
    <row r="26" spans="1:11" ht="12.75">
      <c r="A26" s="378">
        <v>63</v>
      </c>
      <c r="B26" s="290"/>
      <c r="C26" s="291"/>
      <c r="D26" s="292"/>
      <c r="E26" s="293"/>
      <c r="F26" s="379">
        <v>10500</v>
      </c>
      <c r="G26" s="380">
        <v>0</v>
      </c>
      <c r="H26" s="294"/>
      <c r="I26" s="294"/>
      <c r="J26" s="294"/>
      <c r="K26" s="294"/>
    </row>
    <row r="27" spans="1:11" ht="12.75">
      <c r="A27" s="381">
        <v>64</v>
      </c>
      <c r="B27" s="151"/>
      <c r="C27" s="152">
        <v>2000</v>
      </c>
      <c r="D27" s="152"/>
      <c r="E27" s="152"/>
      <c r="F27" s="152"/>
      <c r="G27" s="168"/>
      <c r="H27" s="169"/>
      <c r="I27" s="169"/>
      <c r="J27" s="169"/>
      <c r="K27" s="169"/>
    </row>
    <row r="28" spans="1:11" ht="12.75">
      <c r="A28" s="381">
        <v>65</v>
      </c>
      <c r="B28" s="151"/>
      <c r="C28" s="152"/>
      <c r="D28" s="152">
        <v>84650</v>
      </c>
      <c r="E28" s="152"/>
      <c r="F28" s="152"/>
      <c r="G28" s="168"/>
      <c r="H28" s="169"/>
      <c r="I28" s="169"/>
      <c r="J28" s="169">
        <v>6000</v>
      </c>
      <c r="K28" s="169"/>
    </row>
    <row r="29" spans="1:11" ht="12.75">
      <c r="A29" s="381">
        <v>66</v>
      </c>
      <c r="B29" s="151"/>
      <c r="C29" s="152">
        <v>315750</v>
      </c>
      <c r="D29" s="152"/>
      <c r="E29" s="152"/>
      <c r="F29" s="152"/>
      <c r="G29" s="168"/>
      <c r="H29" s="169"/>
      <c r="I29" s="169">
        <v>9000</v>
      </c>
      <c r="J29" s="169"/>
      <c r="K29" s="169"/>
    </row>
    <row r="30" spans="1:11" ht="12.75">
      <c r="A30" s="381">
        <v>67</v>
      </c>
      <c r="B30" s="151">
        <v>0</v>
      </c>
      <c r="C30" s="152"/>
      <c r="D30" s="152"/>
      <c r="E30" s="152">
        <v>1205390</v>
      </c>
      <c r="F30" s="152"/>
      <c r="G30" s="168"/>
      <c r="H30" s="169"/>
      <c r="I30" s="169"/>
      <c r="J30" s="169"/>
      <c r="K30" s="169"/>
    </row>
    <row r="31" spans="1:11" ht="12.75">
      <c r="A31" s="381"/>
      <c r="B31" s="151"/>
      <c r="C31" s="152"/>
      <c r="D31" s="152"/>
      <c r="E31" s="152"/>
      <c r="F31" s="152"/>
      <c r="G31" s="168"/>
      <c r="H31" s="169"/>
      <c r="I31" s="169"/>
      <c r="J31" s="169"/>
      <c r="K31" s="169"/>
    </row>
    <row r="32" spans="1:11" ht="12.75">
      <c r="A32" s="381"/>
      <c r="B32" s="151"/>
      <c r="C32" s="152"/>
      <c r="D32" s="152"/>
      <c r="E32" s="152"/>
      <c r="F32" s="152"/>
      <c r="G32" s="168"/>
      <c r="H32" s="169"/>
      <c r="I32" s="169"/>
      <c r="J32" s="169"/>
      <c r="K32" s="169"/>
    </row>
    <row r="33" spans="1:11" ht="13.5" thickBot="1">
      <c r="A33" s="382">
        <v>92</v>
      </c>
      <c r="B33" s="174">
        <v>0</v>
      </c>
      <c r="C33" s="175">
        <v>-19135</v>
      </c>
      <c r="D33" s="175">
        <v>-4820</v>
      </c>
      <c r="E33" s="175">
        <v>25900</v>
      </c>
      <c r="F33" s="175">
        <v>-194785</v>
      </c>
      <c r="G33" s="176">
        <v>0</v>
      </c>
      <c r="H33" s="177"/>
      <c r="I33" s="177">
        <v>0</v>
      </c>
      <c r="J33" s="177"/>
      <c r="K33" s="177"/>
    </row>
    <row r="34" spans="1:12" s="1" customFormat="1" ht="30" customHeight="1" thickBot="1">
      <c r="A34" s="383" t="s">
        <v>9</v>
      </c>
      <c r="B34" s="178">
        <f>SUM(B24:B32)</f>
        <v>21400</v>
      </c>
      <c r="C34" s="178">
        <f aca="true" t="shared" si="1" ref="C34:K34">SUM(C24:C32)</f>
        <v>317750</v>
      </c>
      <c r="D34" s="178">
        <f t="shared" si="1"/>
        <v>84650</v>
      </c>
      <c r="E34" s="178">
        <f t="shared" si="1"/>
        <v>1205390</v>
      </c>
      <c r="F34" s="178">
        <f t="shared" si="1"/>
        <v>1733034</v>
      </c>
      <c r="G34" s="178">
        <f t="shared" si="1"/>
        <v>10940010</v>
      </c>
      <c r="H34" s="178">
        <f t="shared" si="1"/>
        <v>200600</v>
      </c>
      <c r="I34" s="178">
        <f t="shared" si="1"/>
        <v>9000</v>
      </c>
      <c r="J34" s="178">
        <f t="shared" si="1"/>
        <v>6000</v>
      </c>
      <c r="K34" s="178">
        <f t="shared" si="1"/>
        <v>0</v>
      </c>
      <c r="L34" s="277"/>
    </row>
    <row r="35" spans="1:12" s="1" customFormat="1" ht="28.5" customHeight="1" thickBot="1" thickTop="1">
      <c r="A35" s="384" t="s">
        <v>32</v>
      </c>
      <c r="B35" s="428">
        <f>SUM(B34:K34)</f>
        <v>14517834</v>
      </c>
      <c r="C35" s="429"/>
      <c r="D35" s="429"/>
      <c r="E35" s="429"/>
      <c r="F35" s="429"/>
      <c r="G35" s="429"/>
      <c r="H35" s="429"/>
      <c r="I35" s="430"/>
      <c r="J35" s="430"/>
      <c r="K35" s="431"/>
      <c r="L35" s="277"/>
    </row>
    <row r="36" spans="1:12" s="1" customFormat="1" ht="15" customHeight="1" thickBot="1">
      <c r="A36" s="385"/>
      <c r="B36" s="179"/>
      <c r="C36" s="179"/>
      <c r="D36" s="179"/>
      <c r="E36" s="179"/>
      <c r="F36" s="179"/>
      <c r="G36" s="179"/>
      <c r="H36" s="179"/>
      <c r="I36" s="180"/>
      <c r="J36" s="180"/>
      <c r="K36" s="180"/>
      <c r="L36" s="277"/>
    </row>
    <row r="37" spans="1:11" ht="26.25" customHeight="1" thickBot="1">
      <c r="A37" s="375" t="s">
        <v>8</v>
      </c>
      <c r="B37" s="424" t="s">
        <v>143</v>
      </c>
      <c r="C37" s="425"/>
      <c r="D37" s="425"/>
      <c r="E37" s="425"/>
      <c r="F37" s="425"/>
      <c r="G37" s="425"/>
      <c r="H37" s="425"/>
      <c r="I37" s="426"/>
      <c r="J37" s="426"/>
      <c r="K37" s="427"/>
    </row>
    <row r="38" spans="1:11" ht="90" thickBot="1">
      <c r="A38" s="376" t="s">
        <v>36</v>
      </c>
      <c r="B38" s="157" t="s">
        <v>40</v>
      </c>
      <c r="C38" s="157" t="s">
        <v>41</v>
      </c>
      <c r="D38" s="157" t="s">
        <v>42</v>
      </c>
      <c r="E38" s="157" t="s">
        <v>43</v>
      </c>
      <c r="F38" s="157" t="s">
        <v>44</v>
      </c>
      <c r="G38" s="158" t="s">
        <v>45</v>
      </c>
      <c r="H38" s="157" t="s">
        <v>46</v>
      </c>
      <c r="I38" s="157" t="s">
        <v>47</v>
      </c>
      <c r="J38" s="157" t="s">
        <v>48</v>
      </c>
      <c r="K38" s="157" t="s">
        <v>49</v>
      </c>
    </row>
    <row r="39" spans="1:11" ht="12.75">
      <c r="A39" s="377">
        <v>63</v>
      </c>
      <c r="B39" s="185">
        <v>21400</v>
      </c>
      <c r="C39" s="186"/>
      <c r="D39" s="187"/>
      <c r="E39" s="188"/>
      <c r="F39" s="258">
        <v>10500</v>
      </c>
      <c r="G39" s="189">
        <v>10940010</v>
      </c>
      <c r="H39" s="190">
        <v>200600</v>
      </c>
      <c r="I39" s="190"/>
      <c r="J39" s="190"/>
      <c r="K39" s="190"/>
    </row>
    <row r="40" spans="1:11" ht="12.75">
      <c r="A40" s="381">
        <v>64</v>
      </c>
      <c r="B40" s="151"/>
      <c r="C40" s="152">
        <v>2000</v>
      </c>
      <c r="D40" s="152"/>
      <c r="E40" s="152"/>
      <c r="F40" s="152">
        <v>0</v>
      </c>
      <c r="G40" s="168"/>
      <c r="H40" s="169"/>
      <c r="I40" s="169"/>
      <c r="J40" s="169"/>
      <c r="K40" s="169"/>
    </row>
    <row r="41" spans="1:11" ht="12.75">
      <c r="A41" s="381">
        <v>65</v>
      </c>
      <c r="B41" s="151"/>
      <c r="C41" s="152"/>
      <c r="D41" s="152">
        <v>89450</v>
      </c>
      <c r="E41" s="152"/>
      <c r="F41" s="152"/>
      <c r="G41" s="168"/>
      <c r="H41" s="169"/>
      <c r="I41" s="169"/>
      <c r="J41" s="169">
        <v>6000</v>
      </c>
      <c r="K41" s="169"/>
    </row>
    <row r="42" spans="1:11" ht="12.75">
      <c r="A42" s="381">
        <v>66</v>
      </c>
      <c r="B42" s="151"/>
      <c r="C42" s="152">
        <v>316000</v>
      </c>
      <c r="D42" s="152"/>
      <c r="E42" s="152"/>
      <c r="F42" s="152"/>
      <c r="G42" s="168"/>
      <c r="H42" s="169"/>
      <c r="I42" s="169">
        <v>9000</v>
      </c>
      <c r="J42" s="169"/>
      <c r="K42" s="169"/>
    </row>
    <row r="43" spans="1:11" ht="12.75">
      <c r="A43" s="381">
        <v>67</v>
      </c>
      <c r="B43" s="151">
        <v>0</v>
      </c>
      <c r="C43" s="152"/>
      <c r="D43" s="152"/>
      <c r="E43" s="152">
        <v>1205390</v>
      </c>
      <c r="F43" s="152"/>
      <c r="G43" s="168"/>
      <c r="H43" s="169"/>
      <c r="I43" s="169"/>
      <c r="J43" s="169"/>
      <c r="K43" s="169"/>
    </row>
    <row r="44" spans="1:11" ht="13.5" customHeight="1">
      <c r="A44" s="381"/>
      <c r="B44" s="151"/>
      <c r="C44" s="152"/>
      <c r="D44" s="152"/>
      <c r="E44" s="152"/>
      <c r="F44" s="152"/>
      <c r="G44" s="168"/>
      <c r="H44" s="169"/>
      <c r="I44" s="169"/>
      <c r="J44" s="169"/>
      <c r="K44" s="169"/>
    </row>
    <row r="45" spans="1:11" ht="13.5" customHeight="1">
      <c r="A45" s="381"/>
      <c r="B45" s="151"/>
      <c r="C45" s="152"/>
      <c r="D45" s="152"/>
      <c r="E45" s="152"/>
      <c r="F45" s="152"/>
      <c r="G45" s="168"/>
      <c r="H45" s="169"/>
      <c r="I45" s="169"/>
      <c r="J45" s="169"/>
      <c r="K45" s="169"/>
    </row>
    <row r="46" spans="1:11" ht="13.5" customHeight="1" thickBot="1">
      <c r="A46" s="382">
        <v>92</v>
      </c>
      <c r="B46" s="174"/>
      <c r="C46" s="175">
        <v>0</v>
      </c>
      <c r="D46" s="175"/>
      <c r="E46" s="175">
        <v>0</v>
      </c>
      <c r="F46" s="175">
        <v>0</v>
      </c>
      <c r="G46" s="176"/>
      <c r="H46" s="177"/>
      <c r="I46" s="177"/>
      <c r="J46" s="177"/>
      <c r="K46" s="177"/>
    </row>
    <row r="47" spans="1:12" s="1" customFormat="1" ht="30" customHeight="1" thickBot="1">
      <c r="A47" s="383" t="s">
        <v>9</v>
      </c>
      <c r="B47" s="178">
        <f>SUM(B39:B45)</f>
        <v>21400</v>
      </c>
      <c r="C47" s="178">
        <f aca="true" t="shared" si="2" ref="C47:K47">SUM(C39:C45)</f>
        <v>318000</v>
      </c>
      <c r="D47" s="178">
        <f t="shared" si="2"/>
        <v>89450</v>
      </c>
      <c r="E47" s="178">
        <f t="shared" si="2"/>
        <v>1205390</v>
      </c>
      <c r="F47" s="178">
        <f t="shared" si="2"/>
        <v>10500</v>
      </c>
      <c r="G47" s="178">
        <f t="shared" si="2"/>
        <v>10940010</v>
      </c>
      <c r="H47" s="178">
        <f t="shared" si="2"/>
        <v>200600</v>
      </c>
      <c r="I47" s="178">
        <f t="shared" si="2"/>
        <v>9000</v>
      </c>
      <c r="J47" s="178">
        <f t="shared" si="2"/>
        <v>6000</v>
      </c>
      <c r="K47" s="178">
        <f t="shared" si="2"/>
        <v>0</v>
      </c>
      <c r="L47" s="277"/>
    </row>
    <row r="48" spans="1:12" s="1" customFormat="1" ht="28.5" customHeight="1" thickBot="1" thickTop="1">
      <c r="A48" s="384" t="s">
        <v>162</v>
      </c>
      <c r="B48" s="428">
        <f>B47+C47+D47+E47+F47+G47+H47+I47+J47+K47</f>
        <v>12800350</v>
      </c>
      <c r="C48" s="429"/>
      <c r="D48" s="429"/>
      <c r="E48" s="429"/>
      <c r="F48" s="429"/>
      <c r="G48" s="429"/>
      <c r="H48" s="429"/>
      <c r="I48" s="430"/>
      <c r="J48" s="430"/>
      <c r="K48" s="431"/>
      <c r="L48" s="277"/>
    </row>
    <row r="49" spans="3:5" ht="13.5" customHeight="1">
      <c r="C49" s="192"/>
      <c r="D49" s="193"/>
      <c r="E49" s="194"/>
    </row>
    <row r="50" spans="3:5" ht="13.5" customHeight="1">
      <c r="C50" s="192"/>
      <c r="D50" s="195"/>
      <c r="E50" s="196"/>
    </row>
    <row r="51" spans="4:5" ht="13.5" customHeight="1">
      <c r="D51" s="197"/>
      <c r="E51" s="198"/>
    </row>
    <row r="52" spans="4:5" ht="13.5" customHeight="1">
      <c r="D52" s="199"/>
      <c r="E52" s="200"/>
    </row>
    <row r="53" spans="4:5" ht="13.5" customHeight="1">
      <c r="D53" s="193"/>
      <c r="E53" s="201"/>
    </row>
    <row r="54" spans="3:5" ht="28.5" customHeight="1">
      <c r="C54" s="192"/>
      <c r="D54" s="193"/>
      <c r="E54" s="202"/>
    </row>
    <row r="55" spans="3:5" ht="13.5" customHeight="1">
      <c r="C55" s="192"/>
      <c r="D55" s="193"/>
      <c r="E55" s="196"/>
    </row>
    <row r="56" spans="4:5" ht="13.5" customHeight="1">
      <c r="D56" s="193"/>
      <c r="E56" s="201"/>
    </row>
    <row r="57" spans="1:7" ht="13.5" customHeight="1">
      <c r="A57" s="2"/>
      <c r="D57" s="193"/>
      <c r="E57" s="200"/>
      <c r="G57" s="57"/>
    </row>
    <row r="58" spans="1:7" ht="13.5" customHeight="1">
      <c r="A58" s="2"/>
      <c r="D58" s="193"/>
      <c r="E58" s="201"/>
      <c r="G58" s="57"/>
    </row>
    <row r="59" spans="1:7" ht="22.5" customHeight="1">
      <c r="A59" s="2"/>
      <c r="D59" s="193"/>
      <c r="E59" s="203"/>
      <c r="G59" s="57"/>
    </row>
    <row r="60" spans="1:7" ht="13.5" customHeight="1">
      <c r="A60" s="2"/>
      <c r="D60" s="197"/>
      <c r="E60" s="198"/>
      <c r="G60" s="57"/>
    </row>
    <row r="61" spans="1:7" ht="13.5" customHeight="1">
      <c r="A61" s="2"/>
      <c r="B61" s="192"/>
      <c r="D61" s="197"/>
      <c r="E61" s="204"/>
      <c r="G61" s="57"/>
    </row>
    <row r="62" spans="1:7" ht="13.5" customHeight="1">
      <c r="A62" s="2"/>
      <c r="C62" s="192"/>
      <c r="D62" s="197"/>
      <c r="E62" s="205"/>
      <c r="G62" s="57"/>
    </row>
    <row r="63" spans="1:7" ht="13.5" customHeight="1">
      <c r="A63" s="2"/>
      <c r="C63" s="192"/>
      <c r="D63" s="199"/>
      <c r="E63" s="196"/>
      <c r="G63" s="57"/>
    </row>
    <row r="64" spans="1:7" ht="13.5" customHeight="1">
      <c r="A64" s="2"/>
      <c r="D64" s="193"/>
      <c r="E64" s="201"/>
      <c r="G64" s="57"/>
    </row>
    <row r="65" spans="1:7" ht="13.5" customHeight="1">
      <c r="A65" s="2"/>
      <c r="B65" s="192"/>
      <c r="D65" s="193"/>
      <c r="E65" s="194"/>
      <c r="G65" s="57"/>
    </row>
    <row r="66" spans="1:7" ht="13.5" customHeight="1">
      <c r="A66" s="2"/>
      <c r="C66" s="192"/>
      <c r="D66" s="193"/>
      <c r="E66" s="204"/>
      <c r="G66" s="57"/>
    </row>
    <row r="67" spans="1:7" ht="13.5" customHeight="1">
      <c r="A67" s="2"/>
      <c r="C67" s="192"/>
      <c r="D67" s="199"/>
      <c r="E67" s="196"/>
      <c r="G67" s="57"/>
    </row>
    <row r="68" spans="1:7" ht="13.5" customHeight="1">
      <c r="A68" s="2"/>
      <c r="D68" s="197"/>
      <c r="E68" s="201"/>
      <c r="G68" s="57"/>
    </row>
    <row r="69" spans="1:7" ht="13.5" customHeight="1">
      <c r="A69" s="2"/>
      <c r="C69" s="192"/>
      <c r="D69" s="197"/>
      <c r="E69" s="204"/>
      <c r="G69" s="57"/>
    </row>
    <row r="70" spans="1:7" ht="22.5" customHeight="1">
      <c r="A70" s="2"/>
      <c r="D70" s="199"/>
      <c r="E70" s="203"/>
      <c r="G70" s="57"/>
    </row>
    <row r="71" spans="1:7" ht="13.5" customHeight="1">
      <c r="A71" s="2"/>
      <c r="D71" s="193"/>
      <c r="E71" s="201"/>
      <c r="G71" s="57"/>
    </row>
    <row r="72" spans="1:7" ht="13.5" customHeight="1">
      <c r="A72" s="2"/>
      <c r="D72" s="199"/>
      <c r="E72" s="196"/>
      <c r="G72" s="57"/>
    </row>
    <row r="73" spans="4:7" ht="13.5" customHeight="1">
      <c r="D73" s="193"/>
      <c r="E73" s="201"/>
      <c r="G73" s="57"/>
    </row>
    <row r="74" spans="4:7" ht="13.5" customHeight="1">
      <c r="D74" s="193"/>
      <c r="E74" s="201"/>
      <c r="G74" s="57"/>
    </row>
    <row r="75" spans="1:7" ht="13.5" customHeight="1">
      <c r="A75" s="8"/>
      <c r="D75" s="206"/>
      <c r="E75" s="204"/>
      <c r="G75" s="57"/>
    </row>
    <row r="76" spans="2:7" ht="13.5" customHeight="1">
      <c r="B76" s="192"/>
      <c r="C76" s="192"/>
      <c r="D76" s="207"/>
      <c r="E76" s="204"/>
      <c r="G76" s="57"/>
    </row>
    <row r="77" spans="2:7" ht="13.5" customHeight="1">
      <c r="B77" s="192"/>
      <c r="C77" s="192"/>
      <c r="D77" s="207"/>
      <c r="E77" s="194"/>
      <c r="G77" s="57"/>
    </row>
    <row r="78" spans="2:7" ht="13.5" customHeight="1">
      <c r="B78" s="192"/>
      <c r="C78" s="192"/>
      <c r="D78" s="199"/>
      <c r="E78" s="200"/>
      <c r="G78" s="57"/>
    </row>
    <row r="79" spans="4:7" ht="12.75">
      <c r="D79" s="193"/>
      <c r="E79" s="201"/>
      <c r="G79" s="57"/>
    </row>
    <row r="80" spans="2:7" ht="12.75">
      <c r="B80" s="192"/>
      <c r="D80" s="193"/>
      <c r="E80" s="204"/>
      <c r="G80" s="57"/>
    </row>
    <row r="81" spans="3:7" ht="12.75">
      <c r="C81" s="192"/>
      <c r="D81" s="193"/>
      <c r="E81" s="194"/>
      <c r="G81" s="57"/>
    </row>
    <row r="82" spans="3:7" ht="12.75">
      <c r="C82" s="192"/>
      <c r="D82" s="199"/>
      <c r="E82" s="196"/>
      <c r="G82" s="57"/>
    </row>
    <row r="83" spans="4:7" ht="12.75">
      <c r="D83" s="193"/>
      <c r="E83" s="201"/>
      <c r="G83" s="57"/>
    </row>
    <row r="84" spans="4:7" ht="12.75">
      <c r="D84" s="193"/>
      <c r="E84" s="201"/>
      <c r="G84" s="57"/>
    </row>
    <row r="85" spans="4:7" ht="12.75">
      <c r="D85" s="208"/>
      <c r="E85" s="209"/>
      <c r="G85" s="57"/>
    </row>
    <row r="86" spans="4:7" ht="12.75">
      <c r="D86" s="193"/>
      <c r="E86" s="201"/>
      <c r="G86" s="57"/>
    </row>
    <row r="87" spans="4:7" ht="12.75">
      <c r="D87" s="193"/>
      <c r="E87" s="201"/>
      <c r="G87" s="57"/>
    </row>
    <row r="88" spans="4:7" ht="12.75">
      <c r="D88" s="193"/>
      <c r="E88" s="201"/>
      <c r="G88" s="57"/>
    </row>
    <row r="89" spans="4:7" ht="12.75">
      <c r="D89" s="199"/>
      <c r="E89" s="196"/>
      <c r="G89" s="57"/>
    </row>
    <row r="90" spans="4:7" ht="12.75">
      <c r="D90" s="193"/>
      <c r="E90" s="201"/>
      <c r="G90" s="57"/>
    </row>
    <row r="91" spans="4:7" ht="12.75">
      <c r="D91" s="199"/>
      <c r="E91" s="196"/>
      <c r="G91" s="57"/>
    </row>
    <row r="92" spans="4:7" ht="12.75">
      <c r="D92" s="193"/>
      <c r="E92" s="201"/>
      <c r="G92" s="57"/>
    </row>
    <row r="93" spans="4:7" ht="12.75">
      <c r="D93" s="193"/>
      <c r="E93" s="201"/>
      <c r="G93" s="57"/>
    </row>
    <row r="94" spans="4:7" ht="12.75">
      <c r="D94" s="193"/>
      <c r="E94" s="201"/>
      <c r="G94" s="57"/>
    </row>
    <row r="95" spans="4:7" ht="12.75">
      <c r="D95" s="193"/>
      <c r="E95" s="201"/>
      <c r="G95" s="57"/>
    </row>
    <row r="96" spans="1:7" ht="28.5" customHeight="1">
      <c r="A96" s="9"/>
      <c r="B96" s="210"/>
      <c r="C96" s="210"/>
      <c r="D96" s="211"/>
      <c r="E96" s="212"/>
      <c r="G96" s="57"/>
    </row>
    <row r="97" spans="3:7" ht="12.75">
      <c r="C97" s="192"/>
      <c r="D97" s="193"/>
      <c r="E97" s="194"/>
      <c r="G97" s="57"/>
    </row>
    <row r="98" spans="4:7" ht="12.75">
      <c r="D98" s="213"/>
      <c r="E98" s="214"/>
      <c r="G98" s="57"/>
    </row>
    <row r="99" spans="4:7" ht="12.75">
      <c r="D99" s="193"/>
      <c r="E99" s="201"/>
      <c r="G99" s="57"/>
    </row>
    <row r="100" spans="4:7" ht="12.75">
      <c r="D100" s="208"/>
      <c r="E100" s="209"/>
      <c r="G100" s="57"/>
    </row>
    <row r="101" spans="4:7" ht="12.75">
      <c r="D101" s="208"/>
      <c r="E101" s="209"/>
      <c r="G101" s="57"/>
    </row>
    <row r="102" spans="4:7" ht="12.75">
      <c r="D102" s="193"/>
      <c r="E102" s="201"/>
      <c r="G102" s="57"/>
    </row>
    <row r="103" spans="4:7" ht="12.75">
      <c r="D103" s="199"/>
      <c r="E103" s="196"/>
      <c r="G103" s="57"/>
    </row>
    <row r="104" spans="4:7" ht="12.75">
      <c r="D104" s="193"/>
      <c r="E104" s="201"/>
      <c r="G104" s="57"/>
    </row>
    <row r="105" spans="1:7" ht="12.75">
      <c r="A105" s="2"/>
      <c r="B105" s="57"/>
      <c r="D105" s="193"/>
      <c r="E105" s="201"/>
      <c r="G105" s="57"/>
    </row>
    <row r="106" spans="1:7" ht="12.75">
      <c r="A106" s="2"/>
      <c r="B106" s="57"/>
      <c r="D106" s="199"/>
      <c r="E106" s="196"/>
      <c r="G106" s="57"/>
    </row>
    <row r="107" spans="1:7" ht="12.75">
      <c r="A107" s="2"/>
      <c r="B107" s="57"/>
      <c r="D107" s="193"/>
      <c r="E107" s="201"/>
      <c r="G107" s="57"/>
    </row>
    <row r="108" spans="1:7" ht="12.75">
      <c r="A108" s="2"/>
      <c r="B108" s="57"/>
      <c r="D108" s="208"/>
      <c r="E108" s="209"/>
      <c r="G108" s="57"/>
    </row>
    <row r="109" spans="1:7" ht="12.75">
      <c r="A109" s="2"/>
      <c r="B109" s="57"/>
      <c r="D109" s="199"/>
      <c r="E109" s="214"/>
      <c r="G109" s="57"/>
    </row>
    <row r="110" spans="1:7" ht="12.75">
      <c r="A110" s="2"/>
      <c r="B110" s="57"/>
      <c r="D110" s="197"/>
      <c r="E110" s="209"/>
      <c r="G110" s="57"/>
    </row>
    <row r="111" spans="1:7" ht="12.75">
      <c r="A111" s="2"/>
      <c r="B111" s="57"/>
      <c r="D111" s="199"/>
      <c r="E111" s="196"/>
      <c r="G111" s="57"/>
    </row>
    <row r="112" spans="1:7" ht="12.75">
      <c r="A112" s="2"/>
      <c r="B112" s="57"/>
      <c r="D112" s="193"/>
      <c r="E112" s="201"/>
      <c r="G112" s="57"/>
    </row>
    <row r="113" spans="1:7" ht="12.75">
      <c r="A113" s="2"/>
      <c r="B113" s="57"/>
      <c r="C113" s="192"/>
      <c r="D113" s="193"/>
      <c r="E113" s="194"/>
      <c r="G113" s="57"/>
    </row>
    <row r="114" spans="1:7" ht="12.75">
      <c r="A114" s="2"/>
      <c r="B114" s="57"/>
      <c r="D114" s="197"/>
      <c r="E114" s="196"/>
      <c r="G114" s="57"/>
    </row>
    <row r="115" spans="1:7" ht="12.75">
      <c r="A115" s="2"/>
      <c r="B115" s="57"/>
      <c r="D115" s="197"/>
      <c r="E115" s="209"/>
      <c r="G115" s="57"/>
    </row>
    <row r="116" spans="1:7" ht="12.75">
      <c r="A116" s="2"/>
      <c r="B116" s="57"/>
      <c r="C116" s="192"/>
      <c r="D116" s="197"/>
      <c r="E116" s="215"/>
      <c r="G116" s="57"/>
    </row>
    <row r="117" spans="1:7" ht="12.75">
      <c r="A117" s="2"/>
      <c r="B117" s="57"/>
      <c r="C117" s="192"/>
      <c r="D117" s="199"/>
      <c r="E117" s="200"/>
      <c r="G117" s="57"/>
    </row>
    <row r="118" spans="1:7" ht="12.75">
      <c r="A118" s="2"/>
      <c r="B118" s="57"/>
      <c r="D118" s="193"/>
      <c r="E118" s="201"/>
      <c r="G118" s="57"/>
    </row>
    <row r="119" spans="1:7" ht="12.75">
      <c r="A119" s="2"/>
      <c r="B119" s="57"/>
      <c r="D119" s="213"/>
      <c r="E119" s="216"/>
      <c r="G119" s="57"/>
    </row>
    <row r="120" spans="1:7" ht="11.25" customHeight="1">
      <c r="A120" s="2"/>
      <c r="B120" s="57"/>
      <c r="D120" s="208"/>
      <c r="E120" s="209"/>
      <c r="G120" s="57"/>
    </row>
    <row r="121" spans="2:7" ht="24" customHeight="1">
      <c r="B121" s="192"/>
      <c r="D121" s="208"/>
      <c r="E121" s="217"/>
      <c r="G121" s="57"/>
    </row>
    <row r="122" spans="3:7" ht="15" customHeight="1">
      <c r="C122" s="192"/>
      <c r="D122" s="208"/>
      <c r="E122" s="217"/>
      <c r="G122" s="57"/>
    </row>
    <row r="123" spans="4:7" ht="11.25" customHeight="1">
      <c r="D123" s="213"/>
      <c r="E123" s="214"/>
      <c r="G123" s="57"/>
    </row>
    <row r="124" spans="4:7" ht="12.75">
      <c r="D124" s="208"/>
      <c r="E124" s="209"/>
      <c r="G124" s="57"/>
    </row>
    <row r="125" spans="2:7" ht="13.5" customHeight="1">
      <c r="B125" s="192"/>
      <c r="D125" s="208"/>
      <c r="E125" s="218"/>
      <c r="G125" s="57"/>
    </row>
    <row r="126" spans="3:7" ht="12.75" customHeight="1">
      <c r="C126" s="192"/>
      <c r="D126" s="208"/>
      <c r="E126" s="194"/>
      <c r="G126" s="57"/>
    </row>
    <row r="127" spans="3:7" ht="12.75" customHeight="1">
      <c r="C127" s="192"/>
      <c r="D127" s="199"/>
      <c r="E127" s="200"/>
      <c r="G127" s="57"/>
    </row>
    <row r="128" spans="4:7" ht="12.75">
      <c r="D128" s="193"/>
      <c r="E128" s="201"/>
      <c r="G128" s="57"/>
    </row>
    <row r="129" spans="3:7" ht="12.75">
      <c r="C129" s="192"/>
      <c r="D129" s="193"/>
      <c r="E129" s="215"/>
      <c r="G129" s="57"/>
    </row>
    <row r="130" spans="4:7" ht="12.75">
      <c r="D130" s="213"/>
      <c r="E130" s="214"/>
      <c r="G130" s="57"/>
    </row>
    <row r="131" spans="4:7" ht="12.75">
      <c r="D131" s="208"/>
      <c r="E131" s="209"/>
      <c r="G131" s="57"/>
    </row>
    <row r="132" spans="4:7" ht="12.75">
      <c r="D132" s="193"/>
      <c r="E132" s="201"/>
      <c r="G132" s="57"/>
    </row>
    <row r="133" spans="1:7" ht="19.5" customHeight="1">
      <c r="A133" s="12"/>
      <c r="B133" s="181"/>
      <c r="C133" s="181"/>
      <c r="D133" s="181"/>
      <c r="E133" s="204"/>
      <c r="G133" s="57"/>
    </row>
    <row r="134" spans="1:7" ht="15" customHeight="1">
      <c r="A134" s="8"/>
      <c r="D134" s="206"/>
      <c r="E134" s="204"/>
      <c r="G134" s="57"/>
    </row>
    <row r="135" spans="1:7" ht="12.75">
      <c r="A135" s="8"/>
      <c r="B135" s="192"/>
      <c r="D135" s="206"/>
      <c r="E135" s="194"/>
      <c r="G135" s="57"/>
    </row>
    <row r="136" spans="3:7" ht="12.75">
      <c r="C136" s="192"/>
      <c r="D136" s="193"/>
      <c r="E136" s="204"/>
      <c r="G136" s="57"/>
    </row>
    <row r="137" spans="4:7" ht="12.75">
      <c r="D137" s="195"/>
      <c r="E137" s="196"/>
      <c r="G137" s="57"/>
    </row>
    <row r="138" spans="2:7" ht="12.75">
      <c r="B138" s="192"/>
      <c r="D138" s="193"/>
      <c r="E138" s="194"/>
      <c r="G138" s="57"/>
    </row>
    <row r="139" spans="3:7" ht="12.75">
      <c r="C139" s="192"/>
      <c r="D139" s="193"/>
      <c r="E139" s="194"/>
      <c r="G139" s="57"/>
    </row>
    <row r="140" spans="4:7" ht="12.75">
      <c r="D140" s="199"/>
      <c r="E140" s="200"/>
      <c r="G140" s="57"/>
    </row>
    <row r="141" spans="3:7" ht="22.5" customHeight="1">
      <c r="C141" s="192"/>
      <c r="D141" s="193"/>
      <c r="E141" s="202"/>
      <c r="G141" s="57"/>
    </row>
    <row r="142" spans="4:7" ht="12.75">
      <c r="D142" s="193"/>
      <c r="E142" s="200"/>
      <c r="G142" s="57"/>
    </row>
    <row r="143" spans="2:7" ht="12.75">
      <c r="B143" s="192"/>
      <c r="D143" s="197"/>
      <c r="E143" s="204"/>
      <c r="G143" s="57"/>
    </row>
    <row r="144" spans="3:7" ht="12.75">
      <c r="C144" s="192"/>
      <c r="D144" s="197"/>
      <c r="E144" s="205"/>
      <c r="G144" s="57"/>
    </row>
    <row r="145" spans="4:7" ht="12.75">
      <c r="D145" s="199"/>
      <c r="E145" s="196"/>
      <c r="G145" s="57"/>
    </row>
    <row r="146" spans="1:7" ht="13.5" customHeight="1">
      <c r="A146" s="8"/>
      <c r="D146" s="206"/>
      <c r="E146" s="204"/>
      <c r="G146" s="57"/>
    </row>
    <row r="147" spans="2:7" ht="13.5" customHeight="1">
      <c r="B147" s="192"/>
      <c r="D147" s="193"/>
      <c r="E147" s="204"/>
      <c r="G147" s="57"/>
    </row>
    <row r="148" spans="3:7" ht="13.5" customHeight="1">
      <c r="C148" s="192"/>
      <c r="D148" s="193"/>
      <c r="E148" s="194"/>
      <c r="G148" s="57"/>
    </row>
    <row r="149" spans="3:7" ht="12.75">
      <c r="C149" s="192"/>
      <c r="D149" s="199"/>
      <c r="E149" s="196"/>
      <c r="G149" s="57"/>
    </row>
    <row r="150" spans="3:7" ht="12.75">
      <c r="C150" s="192"/>
      <c r="D150" s="193"/>
      <c r="E150" s="194"/>
      <c r="G150" s="57"/>
    </row>
    <row r="151" spans="4:7" ht="12.75">
      <c r="D151" s="213"/>
      <c r="E151" s="214"/>
      <c r="G151" s="57"/>
    </row>
    <row r="152" spans="3:7" ht="12.75">
      <c r="C152" s="192"/>
      <c r="D152" s="197"/>
      <c r="E152" s="215"/>
      <c r="G152" s="57"/>
    </row>
    <row r="153" spans="3:5" ht="12.75">
      <c r="C153" s="192"/>
      <c r="D153" s="199"/>
      <c r="E153" s="200"/>
    </row>
    <row r="154" spans="4:5" ht="12.75">
      <c r="D154" s="213"/>
      <c r="E154" s="219"/>
    </row>
    <row r="155" spans="2:5" ht="12.75">
      <c r="B155" s="192"/>
      <c r="D155" s="208"/>
      <c r="E155" s="218"/>
    </row>
    <row r="156" spans="3:5" ht="12.75">
      <c r="C156" s="192"/>
      <c r="D156" s="208"/>
      <c r="E156" s="194"/>
    </row>
    <row r="157" spans="3:5" ht="12.75">
      <c r="C157" s="192"/>
      <c r="D157" s="199"/>
      <c r="E157" s="200"/>
    </row>
    <row r="158" spans="3:5" ht="12.75">
      <c r="C158" s="192"/>
      <c r="D158" s="199"/>
      <c r="E158" s="200"/>
    </row>
    <row r="159" spans="4:5" ht="12.75">
      <c r="D159" s="193"/>
      <c r="E159" s="201"/>
    </row>
    <row r="160" spans="1:12" s="13" customFormat="1" ht="18" customHeight="1">
      <c r="A160" s="432"/>
      <c r="B160" s="433"/>
      <c r="C160" s="433"/>
      <c r="D160" s="433"/>
      <c r="E160" s="433"/>
      <c r="F160" s="220"/>
      <c r="G160" s="221"/>
      <c r="H160" s="220"/>
      <c r="I160" s="220"/>
      <c r="J160" s="220"/>
      <c r="K160" s="220"/>
      <c r="L160" s="281"/>
    </row>
    <row r="161" spans="1:5" ht="28.5" customHeight="1">
      <c r="A161" s="9"/>
      <c r="B161" s="210"/>
      <c r="C161" s="210"/>
      <c r="D161" s="211"/>
      <c r="E161" s="212"/>
    </row>
    <row r="163" spans="1:5" ht="15.75">
      <c r="A163" s="14"/>
      <c r="B163" s="192"/>
      <c r="C163" s="192"/>
      <c r="D163" s="153"/>
      <c r="E163" s="71"/>
    </row>
    <row r="164" spans="1:5" ht="12.75">
      <c r="A164" s="8"/>
      <c r="B164" s="192"/>
      <c r="C164" s="192"/>
      <c r="D164" s="153"/>
      <c r="E164" s="71"/>
    </row>
    <row r="165" spans="1:5" ht="17.25" customHeight="1">
      <c r="A165" s="8"/>
      <c r="B165" s="192"/>
      <c r="C165" s="192"/>
      <c r="D165" s="153"/>
      <c r="E165" s="71"/>
    </row>
    <row r="166" spans="1:5" ht="13.5" customHeight="1">
      <c r="A166" s="8"/>
      <c r="B166" s="192"/>
      <c r="C166" s="192"/>
      <c r="D166" s="153"/>
      <c r="E166" s="71"/>
    </row>
    <row r="167" spans="1:5" ht="12.75">
      <c r="A167" s="8"/>
      <c r="B167" s="192"/>
      <c r="C167" s="192"/>
      <c r="D167" s="153"/>
      <c r="E167" s="71"/>
    </row>
    <row r="168" spans="1:3" ht="12.75">
      <c r="A168" s="8"/>
      <c r="B168" s="192"/>
      <c r="C168" s="192"/>
    </row>
    <row r="169" spans="1:7" ht="12.75">
      <c r="A169" s="8"/>
      <c r="B169" s="192"/>
      <c r="C169" s="192"/>
      <c r="D169" s="153"/>
      <c r="E169" s="71"/>
      <c r="G169" s="57"/>
    </row>
    <row r="170" spans="1:7" ht="12.75">
      <c r="A170" s="8"/>
      <c r="B170" s="192"/>
      <c r="C170" s="192"/>
      <c r="D170" s="153"/>
      <c r="E170" s="223"/>
      <c r="G170" s="57"/>
    </row>
    <row r="171" spans="1:7" ht="12.75">
      <c r="A171" s="8"/>
      <c r="B171" s="192"/>
      <c r="C171" s="192"/>
      <c r="D171" s="153"/>
      <c r="E171" s="71"/>
      <c r="G171" s="57"/>
    </row>
    <row r="172" spans="1:7" ht="22.5" customHeight="1">
      <c r="A172" s="8"/>
      <c r="B172" s="192"/>
      <c r="C172" s="192"/>
      <c r="D172" s="153"/>
      <c r="E172" s="202"/>
      <c r="G172" s="57"/>
    </row>
    <row r="173" spans="4:7" ht="22.5" customHeight="1">
      <c r="D173" s="199"/>
      <c r="E173" s="203"/>
      <c r="G173" s="57"/>
    </row>
  </sheetData>
  <sheetProtection/>
  <mergeCells count="8">
    <mergeCell ref="A1:K1"/>
    <mergeCell ref="B23:K23"/>
    <mergeCell ref="B35:K35"/>
    <mergeCell ref="B37:K37"/>
    <mergeCell ref="B48:K48"/>
    <mergeCell ref="A160:E160"/>
    <mergeCell ref="B3:K3"/>
    <mergeCell ref="B21:K2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300" verticalDpi="300" orientation="landscape" paperSize="9" scale="79" r:id="rId2"/>
  <rowBreaks count="3" manualBreakCount="3">
    <brk id="21" max="10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9"/>
  <sheetViews>
    <sheetView zoomScale="110" zoomScaleNormal="110" workbookViewId="0" topLeftCell="A110">
      <selection activeCell="I232" sqref="I232"/>
    </sheetView>
  </sheetViews>
  <sheetFormatPr defaultColWidth="11.421875" defaultRowHeight="12.75"/>
  <cols>
    <col min="1" max="1" width="8.7109375" style="90" customWidth="1"/>
    <col min="2" max="2" width="29.8515625" style="89" customWidth="1"/>
    <col min="3" max="3" width="14.140625" style="57" customWidth="1"/>
    <col min="4" max="4" width="13.00390625" style="136" customWidth="1"/>
    <col min="5" max="5" width="13.7109375" style="57" customWidth="1"/>
    <col min="6" max="6" width="13.7109375" style="136" customWidth="1"/>
    <col min="7" max="7" width="12.57421875" style="136" customWidth="1"/>
    <col min="8" max="8" width="12.28125" style="136" customWidth="1"/>
    <col min="9" max="9" width="13.7109375" style="136" customWidth="1"/>
    <col min="10" max="10" width="11.8515625" style="136" customWidth="1"/>
    <col min="11" max="11" width="12.57421875" style="136" customWidth="1"/>
    <col min="12" max="12" width="11.57421875" style="136" customWidth="1"/>
    <col min="13" max="13" width="10.421875" style="136" customWidth="1"/>
    <col min="14" max="14" width="12.57421875" style="260" customWidth="1"/>
    <col min="15" max="15" width="13.00390625" style="260" bestFit="1" customWidth="1"/>
    <col min="16" max="16" width="12.00390625" style="260" bestFit="1" customWidth="1"/>
    <col min="17" max="16384" width="11.421875" style="2" customWidth="1"/>
  </cols>
  <sheetData>
    <row r="1" spans="1:13" ht="18" customHeight="1">
      <c r="A1" s="437" t="s">
        <v>140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12.75" customHeight="1">
      <c r="A2" s="75"/>
      <c r="B2" s="76"/>
      <c r="C2" s="76"/>
      <c r="D2" s="137"/>
      <c r="E2" s="76"/>
      <c r="F2" s="137"/>
      <c r="G2" s="137"/>
      <c r="H2" s="137"/>
      <c r="I2" s="137"/>
      <c r="J2" s="137"/>
      <c r="K2" s="137"/>
      <c r="L2" s="137"/>
      <c r="M2" s="137"/>
    </row>
    <row r="3" spans="1:17" s="3" customFormat="1" ht="114.75">
      <c r="A3" s="77" t="s">
        <v>10</v>
      </c>
      <c r="B3" s="78" t="s">
        <v>11</v>
      </c>
      <c r="C3" s="77" t="s">
        <v>171</v>
      </c>
      <c r="D3" s="138" t="s">
        <v>40</v>
      </c>
      <c r="E3" s="77" t="s">
        <v>41</v>
      </c>
      <c r="F3" s="138" t="s">
        <v>42</v>
      </c>
      <c r="G3" s="138" t="s">
        <v>43</v>
      </c>
      <c r="H3" s="138" t="s">
        <v>44</v>
      </c>
      <c r="I3" s="138" t="s">
        <v>45</v>
      </c>
      <c r="J3" s="138" t="s">
        <v>169</v>
      </c>
      <c r="K3" s="138" t="s">
        <v>47</v>
      </c>
      <c r="L3" s="138" t="s">
        <v>48</v>
      </c>
      <c r="M3" s="138" t="s">
        <v>49</v>
      </c>
      <c r="N3" s="261"/>
      <c r="O3" s="261"/>
      <c r="P3" s="261"/>
      <c r="Q3" s="261"/>
    </row>
    <row r="4" spans="1:17" ht="12.75">
      <c r="A4" s="79"/>
      <c r="B4" s="80"/>
      <c r="C4" s="81"/>
      <c r="D4" s="139"/>
      <c r="E4" s="81"/>
      <c r="F4" s="139"/>
      <c r="G4" s="139"/>
      <c r="H4" s="139"/>
      <c r="I4" s="139"/>
      <c r="J4" s="139"/>
      <c r="K4" s="139"/>
      <c r="L4" s="139"/>
      <c r="M4" s="139"/>
      <c r="Q4" s="260"/>
    </row>
    <row r="5" spans="1:17" s="3" customFormat="1" ht="12.75">
      <c r="A5" s="82"/>
      <c r="B5" s="83" t="s">
        <v>24</v>
      </c>
      <c r="C5" s="84"/>
      <c r="D5" s="140"/>
      <c r="E5" s="84"/>
      <c r="F5" s="140"/>
      <c r="G5" s="140"/>
      <c r="H5" s="140"/>
      <c r="I5" s="140"/>
      <c r="J5" s="140"/>
      <c r="K5" s="140"/>
      <c r="L5" s="140"/>
      <c r="M5" s="140"/>
      <c r="N5" s="261"/>
      <c r="O5" s="261"/>
      <c r="P5" s="261"/>
      <c r="Q5" s="261"/>
    </row>
    <row r="6" spans="1:17" ht="12.75" customHeight="1">
      <c r="A6" s="68"/>
      <c r="B6" s="67" t="s">
        <v>102</v>
      </c>
      <c r="C6" s="85"/>
      <c r="D6" s="56"/>
      <c r="E6" s="85"/>
      <c r="F6" s="56"/>
      <c r="G6" s="56"/>
      <c r="H6" s="56"/>
      <c r="I6" s="56"/>
      <c r="J6" s="56"/>
      <c r="K6" s="56"/>
      <c r="L6" s="56"/>
      <c r="M6" s="56"/>
      <c r="P6" s="261"/>
      <c r="Q6" s="260"/>
    </row>
    <row r="7" spans="1:17" s="3" customFormat="1" ht="12.75" customHeight="1">
      <c r="A7" s="92" t="s">
        <v>100</v>
      </c>
      <c r="B7" s="265" t="s">
        <v>101</v>
      </c>
      <c r="C7" s="265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1"/>
      <c r="O7" s="261"/>
      <c r="P7" s="261"/>
      <c r="Q7" s="261"/>
    </row>
    <row r="8" spans="1:17" s="3" customFormat="1" ht="12.75">
      <c r="A8" s="43">
        <v>3</v>
      </c>
      <c r="B8" s="44" t="s">
        <v>35</v>
      </c>
      <c r="C8" s="45">
        <f>SUM(C9+C20+C53+C59+C62)</f>
        <v>12258515</v>
      </c>
      <c r="D8" s="268">
        <f aca="true" t="shared" si="0" ref="D8:M8">SUM(D9+D20+D53+D62)</f>
        <v>0</v>
      </c>
      <c r="E8" s="268">
        <f t="shared" si="0"/>
        <v>298000</v>
      </c>
      <c r="F8" s="268">
        <f t="shared" si="0"/>
        <v>88650</v>
      </c>
      <c r="G8" s="268">
        <f t="shared" si="0"/>
        <v>918690</v>
      </c>
      <c r="H8" s="268">
        <f t="shared" si="0"/>
        <v>0</v>
      </c>
      <c r="I8" s="268">
        <f>SUM(I9+I20+I53+I62+I59)</f>
        <v>10920810</v>
      </c>
      <c r="J8" s="268">
        <f t="shared" si="0"/>
        <v>0</v>
      </c>
      <c r="K8" s="268">
        <f t="shared" si="0"/>
        <v>26365</v>
      </c>
      <c r="L8" s="268">
        <f t="shared" si="0"/>
        <v>6000</v>
      </c>
      <c r="M8" s="268">
        <f t="shared" si="0"/>
        <v>0</v>
      </c>
      <c r="N8" s="260"/>
      <c r="O8" s="261"/>
      <c r="P8" s="261"/>
      <c r="Q8" s="261"/>
    </row>
    <row r="9" spans="1:17" s="3" customFormat="1" ht="12.75">
      <c r="A9" s="43">
        <v>31</v>
      </c>
      <c r="B9" s="44" t="s">
        <v>12</v>
      </c>
      <c r="C9" s="45">
        <f aca="true" t="shared" si="1" ref="C9:C85">SUM(D9:M9)</f>
        <v>10807750</v>
      </c>
      <c r="D9" s="45">
        <f aca="true" t="shared" si="2" ref="D9:M9">SUM(D10,D15,D17)</f>
        <v>0</v>
      </c>
      <c r="E9" s="45">
        <f t="shared" si="2"/>
        <v>0</v>
      </c>
      <c r="F9" s="45">
        <f t="shared" si="2"/>
        <v>0</v>
      </c>
      <c r="G9" s="45">
        <f t="shared" si="2"/>
        <v>0</v>
      </c>
      <c r="H9" s="45">
        <f t="shared" si="2"/>
        <v>0</v>
      </c>
      <c r="I9" s="45">
        <f t="shared" si="2"/>
        <v>10807750</v>
      </c>
      <c r="J9" s="45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260"/>
      <c r="O9" s="261"/>
      <c r="P9" s="261"/>
      <c r="Q9" s="261"/>
    </row>
    <row r="10" spans="1:17" ht="12.75">
      <c r="A10" s="269">
        <v>311</v>
      </c>
      <c r="B10" s="270" t="s">
        <v>13</v>
      </c>
      <c r="C10" s="45">
        <f t="shared" si="1"/>
        <v>8950000</v>
      </c>
      <c r="D10" s="45">
        <f aca="true" t="shared" si="3" ref="D10:M10">SUM(D11,D12,D13,D14)</f>
        <v>0</v>
      </c>
      <c r="E10" s="45">
        <f t="shared" si="3"/>
        <v>0</v>
      </c>
      <c r="F10" s="45">
        <f t="shared" si="3"/>
        <v>0</v>
      </c>
      <c r="G10" s="45">
        <f t="shared" si="3"/>
        <v>0</v>
      </c>
      <c r="H10" s="45">
        <f t="shared" si="3"/>
        <v>0</v>
      </c>
      <c r="I10" s="45">
        <f t="shared" si="3"/>
        <v>8950000</v>
      </c>
      <c r="J10" s="45">
        <f t="shared" si="3"/>
        <v>0</v>
      </c>
      <c r="K10" s="45">
        <f t="shared" si="3"/>
        <v>0</v>
      </c>
      <c r="L10" s="45">
        <f t="shared" si="3"/>
        <v>0</v>
      </c>
      <c r="M10" s="45">
        <f t="shared" si="3"/>
        <v>0</v>
      </c>
      <c r="O10" s="261"/>
      <c r="Q10" s="260"/>
    </row>
    <row r="11" spans="1:17" ht="12.75" customHeight="1" hidden="1">
      <c r="A11" s="46">
        <v>3111</v>
      </c>
      <c r="B11" s="47" t="s">
        <v>51</v>
      </c>
      <c r="C11" s="48">
        <f t="shared" si="1"/>
        <v>8350000</v>
      </c>
      <c r="D11" s="48"/>
      <c r="E11" s="48"/>
      <c r="F11" s="48"/>
      <c r="G11" s="48"/>
      <c r="H11" s="48"/>
      <c r="I11" s="48">
        <v>8350000</v>
      </c>
      <c r="J11" s="48"/>
      <c r="K11" s="48"/>
      <c r="L11" s="48"/>
      <c r="M11" s="48"/>
      <c r="O11" s="261"/>
      <c r="Q11" s="260"/>
    </row>
    <row r="12" spans="1:17" ht="12.75" customHeight="1" hidden="1">
      <c r="A12" s="46">
        <v>3112</v>
      </c>
      <c r="B12" s="47" t="s">
        <v>52</v>
      </c>
      <c r="C12" s="48">
        <f t="shared" si="1"/>
        <v>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O12" s="261"/>
      <c r="Q12" s="260"/>
    </row>
    <row r="13" spans="1:17" ht="12.75" customHeight="1" hidden="1">
      <c r="A13" s="46">
        <v>3113</v>
      </c>
      <c r="B13" s="47" t="s">
        <v>53</v>
      </c>
      <c r="C13" s="48">
        <f t="shared" si="1"/>
        <v>400000</v>
      </c>
      <c r="D13" s="48"/>
      <c r="E13" s="48"/>
      <c r="F13" s="48"/>
      <c r="G13" s="48"/>
      <c r="H13" s="48"/>
      <c r="I13" s="48">
        <v>400000</v>
      </c>
      <c r="J13" s="48"/>
      <c r="K13" s="48"/>
      <c r="L13" s="48"/>
      <c r="M13" s="48"/>
      <c r="O13" s="261"/>
      <c r="Q13" s="260"/>
    </row>
    <row r="14" spans="1:17" ht="12.75" customHeight="1" hidden="1">
      <c r="A14" s="46">
        <v>3114</v>
      </c>
      <c r="B14" s="47" t="s">
        <v>54</v>
      </c>
      <c r="C14" s="48">
        <f t="shared" si="1"/>
        <v>200000</v>
      </c>
      <c r="D14" s="48"/>
      <c r="E14" s="48"/>
      <c r="F14" s="48"/>
      <c r="G14" s="48"/>
      <c r="H14" s="48"/>
      <c r="I14" s="48">
        <v>200000</v>
      </c>
      <c r="J14" s="48"/>
      <c r="K14" s="48"/>
      <c r="L14" s="48"/>
      <c r="M14" s="48"/>
      <c r="O14" s="261"/>
      <c r="Q14" s="260"/>
    </row>
    <row r="15" spans="1:17" ht="12.75">
      <c r="A15" s="269">
        <v>312</v>
      </c>
      <c r="B15" s="270" t="s">
        <v>14</v>
      </c>
      <c r="C15" s="45">
        <f t="shared" si="1"/>
        <v>381000</v>
      </c>
      <c r="D15" s="45">
        <f aca="true" t="shared" si="4" ref="D15:M15">SUM(D16)</f>
        <v>0</v>
      </c>
      <c r="E15" s="45">
        <f t="shared" si="4"/>
        <v>0</v>
      </c>
      <c r="F15" s="45">
        <f t="shared" si="4"/>
        <v>0</v>
      </c>
      <c r="G15" s="45">
        <f t="shared" si="4"/>
        <v>0</v>
      </c>
      <c r="H15" s="45">
        <f t="shared" si="4"/>
        <v>0</v>
      </c>
      <c r="I15" s="45">
        <f t="shared" si="4"/>
        <v>381000</v>
      </c>
      <c r="J15" s="45">
        <f t="shared" si="4"/>
        <v>0</v>
      </c>
      <c r="K15" s="45">
        <f t="shared" si="4"/>
        <v>0</v>
      </c>
      <c r="L15" s="45">
        <f t="shared" si="4"/>
        <v>0</v>
      </c>
      <c r="M15" s="45">
        <f t="shared" si="4"/>
        <v>0</v>
      </c>
      <c r="O15" s="261"/>
      <c r="Q15" s="260"/>
    </row>
    <row r="16" spans="1:17" ht="12.75" customHeight="1" hidden="1">
      <c r="A16" s="46">
        <v>3121</v>
      </c>
      <c r="B16" s="47" t="s">
        <v>14</v>
      </c>
      <c r="C16" s="48">
        <f t="shared" si="1"/>
        <v>381000</v>
      </c>
      <c r="D16" s="48"/>
      <c r="E16" s="48"/>
      <c r="F16" s="48"/>
      <c r="G16" s="48"/>
      <c r="H16" s="48"/>
      <c r="I16" s="48">
        <v>381000</v>
      </c>
      <c r="J16" s="48"/>
      <c r="K16" s="48"/>
      <c r="L16" s="48"/>
      <c r="M16" s="48"/>
      <c r="O16" s="261"/>
      <c r="Q16" s="260"/>
    </row>
    <row r="17" spans="1:17" ht="12.75">
      <c r="A17" s="269">
        <v>313</v>
      </c>
      <c r="B17" s="44" t="s">
        <v>15</v>
      </c>
      <c r="C17" s="45">
        <f t="shared" si="1"/>
        <v>1476750</v>
      </c>
      <c r="D17" s="45">
        <f aca="true" t="shared" si="5" ref="D17:M17">SUM(D18,D19,)</f>
        <v>0</v>
      </c>
      <c r="E17" s="45">
        <f t="shared" si="5"/>
        <v>0</v>
      </c>
      <c r="F17" s="45">
        <f t="shared" si="5"/>
        <v>0</v>
      </c>
      <c r="G17" s="45">
        <f>SUM(G18,G19,)</f>
        <v>0</v>
      </c>
      <c r="H17" s="45">
        <f t="shared" si="5"/>
        <v>0</v>
      </c>
      <c r="I17" s="45">
        <f t="shared" si="5"/>
        <v>1476750</v>
      </c>
      <c r="J17" s="45">
        <f t="shared" si="5"/>
        <v>0</v>
      </c>
      <c r="K17" s="45">
        <f t="shared" si="5"/>
        <v>0</v>
      </c>
      <c r="L17" s="45">
        <f t="shared" si="5"/>
        <v>0</v>
      </c>
      <c r="M17" s="45">
        <f t="shared" si="5"/>
        <v>0</v>
      </c>
      <c r="O17" s="261"/>
      <c r="Q17" s="260"/>
    </row>
    <row r="18" spans="1:17" ht="25.5" customHeight="1" hidden="1">
      <c r="A18" s="46">
        <v>3131</v>
      </c>
      <c r="B18" s="47" t="s">
        <v>55</v>
      </c>
      <c r="C18" s="48">
        <f t="shared" si="1"/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O18" s="261"/>
      <c r="Q18" s="260"/>
    </row>
    <row r="19" spans="1:17" ht="25.5" customHeight="1" hidden="1">
      <c r="A19" s="46">
        <v>3132</v>
      </c>
      <c r="B19" s="47" t="s">
        <v>56</v>
      </c>
      <c r="C19" s="48">
        <f t="shared" si="1"/>
        <v>1476750</v>
      </c>
      <c r="D19" s="48"/>
      <c r="E19" s="48"/>
      <c r="F19" s="48"/>
      <c r="G19" s="48"/>
      <c r="H19" s="48"/>
      <c r="I19" s="48">
        <v>1476750</v>
      </c>
      <c r="J19" s="48"/>
      <c r="K19" s="48"/>
      <c r="L19" s="48"/>
      <c r="M19" s="48"/>
      <c r="O19" s="261"/>
      <c r="Q19" s="260"/>
    </row>
    <row r="20" spans="1:17" s="3" customFormat="1" ht="12.75">
      <c r="A20" s="43">
        <v>32</v>
      </c>
      <c r="B20" s="44" t="s">
        <v>16</v>
      </c>
      <c r="C20" s="45">
        <f t="shared" si="1"/>
        <v>1440355</v>
      </c>
      <c r="D20" s="45">
        <f>SUM(D21+D26+D34+D44+D46)</f>
        <v>0</v>
      </c>
      <c r="E20" s="45">
        <f aca="true" t="shared" si="6" ref="E20:M20">SUM(E21,E26,E34,E44,E46)</f>
        <v>297950</v>
      </c>
      <c r="F20" s="45">
        <f t="shared" si="6"/>
        <v>88650</v>
      </c>
      <c r="G20" s="45">
        <f t="shared" si="6"/>
        <v>914530</v>
      </c>
      <c r="H20" s="45">
        <f t="shared" si="6"/>
        <v>0</v>
      </c>
      <c r="I20" s="45">
        <f t="shared" si="6"/>
        <v>107860</v>
      </c>
      <c r="J20" s="45">
        <f t="shared" si="6"/>
        <v>0</v>
      </c>
      <c r="K20" s="45">
        <f t="shared" si="6"/>
        <v>25365</v>
      </c>
      <c r="L20" s="45">
        <f t="shared" si="6"/>
        <v>6000</v>
      </c>
      <c r="M20" s="45">
        <f t="shared" si="6"/>
        <v>0</v>
      </c>
      <c r="N20" s="260"/>
      <c r="O20" s="261"/>
      <c r="P20" s="261"/>
      <c r="Q20" s="261"/>
    </row>
    <row r="21" spans="1:17" ht="25.5">
      <c r="A21" s="269">
        <v>321</v>
      </c>
      <c r="B21" s="270" t="s">
        <v>17</v>
      </c>
      <c r="C21" s="45">
        <f t="shared" si="1"/>
        <v>337450</v>
      </c>
      <c r="D21" s="45">
        <f aca="true" t="shared" si="7" ref="D21:M21">SUM(D22,D23,D24,D25)</f>
        <v>0</v>
      </c>
      <c r="E21" s="45">
        <f t="shared" si="7"/>
        <v>7000</v>
      </c>
      <c r="F21" s="45">
        <f t="shared" si="7"/>
        <v>4800</v>
      </c>
      <c r="G21" s="45">
        <f t="shared" si="7"/>
        <v>325250</v>
      </c>
      <c r="H21" s="45">
        <f t="shared" si="7"/>
        <v>0</v>
      </c>
      <c r="I21" s="45">
        <f t="shared" si="7"/>
        <v>400</v>
      </c>
      <c r="J21" s="45">
        <f t="shared" si="7"/>
        <v>0</v>
      </c>
      <c r="K21" s="45">
        <f t="shared" si="7"/>
        <v>0</v>
      </c>
      <c r="L21" s="45">
        <f t="shared" si="7"/>
        <v>0</v>
      </c>
      <c r="M21" s="45">
        <f t="shared" si="7"/>
        <v>0</v>
      </c>
      <c r="O21" s="261"/>
      <c r="Q21" s="260"/>
    </row>
    <row r="22" spans="1:17" ht="12.75" customHeight="1" hidden="1">
      <c r="A22" s="46">
        <v>3211</v>
      </c>
      <c r="B22" s="47" t="s">
        <v>57</v>
      </c>
      <c r="C22" s="48">
        <f t="shared" si="1"/>
        <v>47250</v>
      </c>
      <c r="D22" s="48"/>
      <c r="E22" s="48">
        <v>6000</v>
      </c>
      <c r="F22" s="48">
        <v>4800</v>
      </c>
      <c r="G22" s="48">
        <v>36050</v>
      </c>
      <c r="H22" s="48"/>
      <c r="I22" s="48">
        <v>400</v>
      </c>
      <c r="J22" s="48"/>
      <c r="K22" s="48"/>
      <c r="L22" s="48"/>
      <c r="M22" s="48"/>
      <c r="O22" s="261"/>
      <c r="Q22" s="260"/>
    </row>
    <row r="23" spans="1:17" ht="25.5" customHeight="1" hidden="1">
      <c r="A23" s="46">
        <v>3212</v>
      </c>
      <c r="B23" s="47" t="s">
        <v>58</v>
      </c>
      <c r="C23" s="48">
        <f t="shared" si="1"/>
        <v>280000</v>
      </c>
      <c r="D23" s="48"/>
      <c r="E23" s="48"/>
      <c r="F23" s="48"/>
      <c r="G23" s="48">
        <v>280000</v>
      </c>
      <c r="H23" s="48"/>
      <c r="I23" s="48"/>
      <c r="J23" s="48"/>
      <c r="K23" s="48"/>
      <c r="L23" s="48"/>
      <c r="M23" s="48"/>
      <c r="O23" s="261"/>
      <c r="Q23" s="260"/>
    </row>
    <row r="24" spans="1:17" ht="12.75" customHeight="1" hidden="1">
      <c r="A24" s="46">
        <v>3213</v>
      </c>
      <c r="B24" s="47" t="s">
        <v>59</v>
      </c>
      <c r="C24" s="48">
        <f t="shared" si="1"/>
        <v>6700</v>
      </c>
      <c r="D24" s="48"/>
      <c r="E24" s="48"/>
      <c r="F24" s="48"/>
      <c r="G24" s="48">
        <v>6700</v>
      </c>
      <c r="H24" s="48"/>
      <c r="I24" s="48"/>
      <c r="J24" s="48"/>
      <c r="K24" s="48"/>
      <c r="L24" s="48"/>
      <c r="M24" s="48"/>
      <c r="O24" s="261"/>
      <c r="Q24" s="260"/>
    </row>
    <row r="25" spans="1:17" ht="25.5" customHeight="1" hidden="1">
      <c r="A25" s="46">
        <v>3214</v>
      </c>
      <c r="B25" s="47" t="s">
        <v>60</v>
      </c>
      <c r="C25" s="48">
        <f t="shared" si="1"/>
        <v>3500</v>
      </c>
      <c r="D25" s="48"/>
      <c r="E25" s="48">
        <v>1000</v>
      </c>
      <c r="F25" s="48"/>
      <c r="G25" s="48">
        <v>2500</v>
      </c>
      <c r="H25" s="48"/>
      <c r="I25" s="48"/>
      <c r="J25" s="48"/>
      <c r="K25" s="48"/>
      <c r="L25" s="48"/>
      <c r="M25" s="48"/>
      <c r="O25" s="261"/>
      <c r="Q25" s="260"/>
    </row>
    <row r="26" spans="1:17" ht="12.75">
      <c r="A26" s="43">
        <v>322</v>
      </c>
      <c r="B26" s="44" t="s">
        <v>18</v>
      </c>
      <c r="C26" s="45">
        <f t="shared" si="1"/>
        <v>583980</v>
      </c>
      <c r="D26" s="45">
        <f aca="true" t="shared" si="8" ref="D26:M26">SUM(D27,D28,D29,D30,D31,D32,D33)</f>
        <v>0</v>
      </c>
      <c r="E26" s="45">
        <f t="shared" si="8"/>
        <v>147520</v>
      </c>
      <c r="F26" s="45">
        <f t="shared" si="8"/>
        <v>32050</v>
      </c>
      <c r="G26" s="45">
        <f t="shared" si="8"/>
        <v>366500</v>
      </c>
      <c r="H26" s="45">
        <f t="shared" si="8"/>
        <v>0</v>
      </c>
      <c r="I26" s="45">
        <f t="shared" si="8"/>
        <v>36410</v>
      </c>
      <c r="J26" s="45">
        <f t="shared" si="8"/>
        <v>0</v>
      </c>
      <c r="K26" s="45">
        <f t="shared" si="8"/>
        <v>1500</v>
      </c>
      <c r="L26" s="45">
        <f t="shared" si="8"/>
        <v>0</v>
      </c>
      <c r="M26" s="45">
        <f t="shared" si="8"/>
        <v>0</v>
      </c>
      <c r="O26" s="261"/>
      <c r="Q26" s="260"/>
    </row>
    <row r="27" spans="1:17" ht="25.5" customHeight="1" hidden="1">
      <c r="A27" s="46">
        <v>3221</v>
      </c>
      <c r="B27" s="47" t="s">
        <v>61</v>
      </c>
      <c r="C27" s="48">
        <f t="shared" si="1"/>
        <v>87050</v>
      </c>
      <c r="D27" s="48"/>
      <c r="E27" s="48">
        <v>4500</v>
      </c>
      <c r="F27" s="48">
        <v>3450</v>
      </c>
      <c r="G27" s="48">
        <v>79000</v>
      </c>
      <c r="H27" s="48"/>
      <c r="I27" s="48">
        <v>100</v>
      </c>
      <c r="J27" s="48"/>
      <c r="K27" s="48"/>
      <c r="L27" s="48">
        <v>0</v>
      </c>
      <c r="M27" s="48"/>
      <c r="O27" s="261"/>
      <c r="Q27" s="260"/>
    </row>
    <row r="28" spans="1:15" ht="12.75" customHeight="1" hidden="1">
      <c r="A28" s="46">
        <v>3222</v>
      </c>
      <c r="B28" s="47" t="s">
        <v>62</v>
      </c>
      <c r="C28" s="48">
        <f t="shared" si="1"/>
        <v>159930</v>
      </c>
      <c r="D28" s="48"/>
      <c r="E28" s="48">
        <v>88520</v>
      </c>
      <c r="F28" s="48">
        <v>21600</v>
      </c>
      <c r="G28" s="48">
        <v>14000</v>
      </c>
      <c r="H28" s="48"/>
      <c r="I28" s="48">
        <v>34310</v>
      </c>
      <c r="J28" s="48"/>
      <c r="K28" s="48">
        <v>1500</v>
      </c>
      <c r="L28" s="48"/>
      <c r="M28" s="48"/>
      <c r="O28" s="261"/>
    </row>
    <row r="29" spans="1:15" ht="12.75" customHeight="1" hidden="1">
      <c r="A29" s="46">
        <v>3223</v>
      </c>
      <c r="B29" s="47" t="s">
        <v>63</v>
      </c>
      <c r="C29" s="48">
        <f t="shared" si="1"/>
        <v>273500</v>
      </c>
      <c r="D29" s="48"/>
      <c r="E29" s="48">
        <v>44500</v>
      </c>
      <c r="F29" s="48">
        <v>7000</v>
      </c>
      <c r="G29" s="48">
        <v>220000</v>
      </c>
      <c r="H29" s="48"/>
      <c r="I29" s="48">
        <v>2000</v>
      </c>
      <c r="J29" s="48"/>
      <c r="K29" s="48"/>
      <c r="L29" s="48"/>
      <c r="M29" s="48"/>
      <c r="O29" s="261"/>
    </row>
    <row r="30" spans="1:17" ht="25.5" customHeight="1" hidden="1">
      <c r="A30" s="46">
        <v>3224</v>
      </c>
      <c r="B30" s="47" t="s">
        <v>64</v>
      </c>
      <c r="C30" s="48">
        <f t="shared" si="1"/>
        <v>16500</v>
      </c>
      <c r="D30" s="48"/>
      <c r="E30" s="48">
        <v>6000</v>
      </c>
      <c r="F30" s="48"/>
      <c r="G30" s="48">
        <v>10500</v>
      </c>
      <c r="H30" s="48"/>
      <c r="I30" s="48"/>
      <c r="J30" s="48"/>
      <c r="K30" s="48"/>
      <c r="L30" s="48"/>
      <c r="M30" s="48"/>
      <c r="O30" s="261"/>
      <c r="Q30" s="260"/>
    </row>
    <row r="31" spans="1:15" ht="12.75" customHeight="1" hidden="1">
      <c r="A31" s="46">
        <v>3225</v>
      </c>
      <c r="B31" s="47" t="s">
        <v>65</v>
      </c>
      <c r="C31" s="48">
        <f t="shared" si="1"/>
        <v>44000</v>
      </c>
      <c r="D31" s="48"/>
      <c r="E31" s="48">
        <v>4000</v>
      </c>
      <c r="F31" s="48"/>
      <c r="G31" s="48">
        <v>40000</v>
      </c>
      <c r="H31" s="48"/>
      <c r="I31" s="48"/>
      <c r="J31" s="48"/>
      <c r="K31" s="48"/>
      <c r="L31" s="48"/>
      <c r="M31" s="48"/>
      <c r="O31" s="261"/>
    </row>
    <row r="32" spans="1:15" ht="25.5" customHeight="1" hidden="1">
      <c r="A32" s="46">
        <v>3226</v>
      </c>
      <c r="B32" s="47" t="s">
        <v>66</v>
      </c>
      <c r="C32" s="48">
        <f t="shared" si="1"/>
        <v>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O32" s="261"/>
    </row>
    <row r="33" spans="1:15" ht="25.5" customHeight="1" hidden="1">
      <c r="A33" s="46">
        <v>3227</v>
      </c>
      <c r="B33" s="47" t="s">
        <v>67</v>
      </c>
      <c r="C33" s="48">
        <f t="shared" si="1"/>
        <v>3000</v>
      </c>
      <c r="D33" s="48"/>
      <c r="E33" s="48"/>
      <c r="F33" s="48"/>
      <c r="G33" s="48">
        <v>3000</v>
      </c>
      <c r="H33" s="48"/>
      <c r="I33" s="48">
        <v>0</v>
      </c>
      <c r="J33" s="48"/>
      <c r="K33" s="48"/>
      <c r="L33" s="48"/>
      <c r="M33" s="48"/>
      <c r="O33" s="261"/>
    </row>
    <row r="34" spans="1:17" ht="12.75">
      <c r="A34" s="269">
        <v>323</v>
      </c>
      <c r="B34" s="270" t="s">
        <v>19</v>
      </c>
      <c r="C34" s="45">
        <f t="shared" si="1"/>
        <v>352080</v>
      </c>
      <c r="D34" s="45">
        <f aca="true" t="shared" si="9" ref="D34:M34">SUM(D35:D43)</f>
        <v>0</v>
      </c>
      <c r="E34" s="45">
        <f t="shared" si="9"/>
        <v>129500</v>
      </c>
      <c r="F34" s="45">
        <f t="shared" si="9"/>
        <v>11000</v>
      </c>
      <c r="G34" s="45">
        <f t="shared" si="9"/>
        <v>195330</v>
      </c>
      <c r="H34" s="45">
        <f t="shared" si="9"/>
        <v>0</v>
      </c>
      <c r="I34" s="45">
        <f t="shared" si="9"/>
        <v>10250</v>
      </c>
      <c r="J34" s="45">
        <f t="shared" si="9"/>
        <v>0</v>
      </c>
      <c r="K34" s="45">
        <f t="shared" si="9"/>
        <v>0</v>
      </c>
      <c r="L34" s="45">
        <f t="shared" si="9"/>
        <v>6000</v>
      </c>
      <c r="M34" s="45">
        <f t="shared" si="9"/>
        <v>0</v>
      </c>
      <c r="O34" s="261"/>
      <c r="Q34" s="260"/>
    </row>
    <row r="35" spans="1:15" ht="12.75" customHeight="1" hidden="1">
      <c r="A35" s="46">
        <v>3231</v>
      </c>
      <c r="B35" s="47" t="s">
        <v>68</v>
      </c>
      <c r="C35" s="48">
        <f t="shared" si="1"/>
        <v>26000</v>
      </c>
      <c r="D35" s="48"/>
      <c r="E35" s="48"/>
      <c r="F35" s="48">
        <v>11000</v>
      </c>
      <c r="G35" s="48">
        <v>15000</v>
      </c>
      <c r="H35" s="48"/>
      <c r="I35" s="48"/>
      <c r="J35" s="48"/>
      <c r="K35" s="48"/>
      <c r="L35" s="48"/>
      <c r="M35" s="48"/>
      <c r="O35" s="261"/>
    </row>
    <row r="36" spans="1:15" ht="25.5" customHeight="1" hidden="1">
      <c r="A36" s="46">
        <v>3232</v>
      </c>
      <c r="B36" s="47" t="s">
        <v>69</v>
      </c>
      <c r="C36" s="48">
        <f t="shared" si="1"/>
        <v>109000</v>
      </c>
      <c r="D36" s="48"/>
      <c r="E36" s="48">
        <v>22000</v>
      </c>
      <c r="F36" s="48"/>
      <c r="G36" s="48">
        <v>81000</v>
      </c>
      <c r="H36" s="48"/>
      <c r="I36" s="48"/>
      <c r="J36" s="48"/>
      <c r="K36" s="48"/>
      <c r="L36" s="48">
        <v>6000</v>
      </c>
      <c r="M36" s="48"/>
      <c r="O36" s="136"/>
    </row>
    <row r="37" spans="1:15" ht="12.75" customHeight="1" hidden="1">
      <c r="A37" s="46">
        <v>3233</v>
      </c>
      <c r="B37" s="47" t="s">
        <v>70</v>
      </c>
      <c r="C37" s="48">
        <f t="shared" si="1"/>
        <v>8170</v>
      </c>
      <c r="D37" s="48"/>
      <c r="E37" s="48"/>
      <c r="F37" s="48"/>
      <c r="G37" s="48">
        <v>8170</v>
      </c>
      <c r="H37" s="48"/>
      <c r="I37" s="48"/>
      <c r="J37" s="48"/>
      <c r="K37" s="48"/>
      <c r="L37" s="48"/>
      <c r="M37" s="48"/>
      <c r="O37" s="136"/>
    </row>
    <row r="38" spans="1:15" ht="12.75" customHeight="1" hidden="1">
      <c r="A38" s="46">
        <v>3234</v>
      </c>
      <c r="B38" s="47" t="s">
        <v>71</v>
      </c>
      <c r="C38" s="48">
        <f t="shared" si="1"/>
        <v>39160</v>
      </c>
      <c r="D38" s="48"/>
      <c r="E38" s="48">
        <v>16000</v>
      </c>
      <c r="F38" s="48"/>
      <c r="G38" s="48">
        <v>23160</v>
      </c>
      <c r="H38" s="48"/>
      <c r="I38" s="48"/>
      <c r="J38" s="48"/>
      <c r="K38" s="48"/>
      <c r="L38" s="48"/>
      <c r="M38" s="48"/>
      <c r="O38" s="136"/>
    </row>
    <row r="39" spans="1:15" ht="12.75" customHeight="1" hidden="1">
      <c r="A39" s="46">
        <v>3235</v>
      </c>
      <c r="B39" s="47" t="s">
        <v>72</v>
      </c>
      <c r="C39" s="48">
        <f t="shared" si="1"/>
        <v>16700</v>
      </c>
      <c r="D39" s="48"/>
      <c r="E39" s="48">
        <v>13500</v>
      </c>
      <c r="F39" s="48"/>
      <c r="G39" s="48">
        <v>3200</v>
      </c>
      <c r="H39" s="48"/>
      <c r="I39" s="48"/>
      <c r="J39" s="48"/>
      <c r="K39" s="48"/>
      <c r="L39" s="48"/>
      <c r="M39" s="48"/>
      <c r="O39" s="136"/>
    </row>
    <row r="40" spans="1:15" ht="12.75" customHeight="1" hidden="1">
      <c r="A40" s="46">
        <v>3236</v>
      </c>
      <c r="B40" s="47" t="s">
        <v>73</v>
      </c>
      <c r="C40" s="48">
        <f t="shared" si="1"/>
        <v>20000</v>
      </c>
      <c r="D40" s="48"/>
      <c r="E40" s="48"/>
      <c r="F40" s="48"/>
      <c r="G40" s="48">
        <v>20000</v>
      </c>
      <c r="H40" s="48"/>
      <c r="I40" s="48"/>
      <c r="J40" s="48"/>
      <c r="K40" s="48"/>
      <c r="L40" s="48"/>
      <c r="M40" s="48"/>
      <c r="O40" s="136"/>
    </row>
    <row r="41" spans="1:15" ht="12.75" customHeight="1" hidden="1">
      <c r="A41" s="46">
        <v>3237</v>
      </c>
      <c r="B41" s="47" t="s">
        <v>74</v>
      </c>
      <c r="C41" s="48">
        <f t="shared" si="1"/>
        <v>79050</v>
      </c>
      <c r="D41" s="48">
        <v>0</v>
      </c>
      <c r="E41" s="48">
        <v>69000</v>
      </c>
      <c r="F41" s="48"/>
      <c r="G41" s="48">
        <v>0</v>
      </c>
      <c r="H41" s="48"/>
      <c r="I41" s="48">
        <v>10050</v>
      </c>
      <c r="J41" s="48"/>
      <c r="K41" s="48"/>
      <c r="L41" s="48"/>
      <c r="M41" s="48"/>
      <c r="O41" s="136"/>
    </row>
    <row r="42" spans="1:13" ht="12.75" customHeight="1" hidden="1">
      <c r="A42" s="46">
        <v>3238</v>
      </c>
      <c r="B42" s="47" t="s">
        <v>75</v>
      </c>
      <c r="C42" s="48">
        <f t="shared" si="1"/>
        <v>9800</v>
      </c>
      <c r="D42" s="48"/>
      <c r="E42" s="48"/>
      <c r="F42" s="48"/>
      <c r="G42" s="48">
        <v>9800</v>
      </c>
      <c r="H42" s="48"/>
      <c r="I42" s="48"/>
      <c r="J42" s="48"/>
      <c r="K42" s="48"/>
      <c r="L42" s="48"/>
      <c r="M42" s="48"/>
    </row>
    <row r="43" spans="1:13" ht="12.75" customHeight="1" hidden="1">
      <c r="A43" s="46">
        <v>3239</v>
      </c>
      <c r="B43" s="47" t="s">
        <v>76</v>
      </c>
      <c r="C43" s="48">
        <f t="shared" si="1"/>
        <v>44200</v>
      </c>
      <c r="D43" s="48"/>
      <c r="E43" s="48">
        <v>9000</v>
      </c>
      <c r="F43" s="48"/>
      <c r="G43" s="48">
        <v>35000</v>
      </c>
      <c r="H43" s="48"/>
      <c r="I43" s="48">
        <v>200</v>
      </c>
      <c r="J43" s="48"/>
      <c r="K43" s="48"/>
      <c r="L43" s="48"/>
      <c r="M43" s="48"/>
    </row>
    <row r="44" spans="1:13" ht="25.5">
      <c r="A44" s="43">
        <v>324</v>
      </c>
      <c r="B44" s="44" t="s">
        <v>90</v>
      </c>
      <c r="C44" s="45">
        <f t="shared" si="1"/>
        <v>31430</v>
      </c>
      <c r="D44" s="45">
        <f>SUM(D45)</f>
        <v>0</v>
      </c>
      <c r="E44" s="45">
        <f>SUM(E45)</f>
        <v>430</v>
      </c>
      <c r="F44" s="45">
        <f aca="true" t="shared" si="10" ref="F44:M44">SUM(F45)</f>
        <v>0</v>
      </c>
      <c r="G44" s="45">
        <f t="shared" si="10"/>
        <v>1000</v>
      </c>
      <c r="H44" s="45">
        <f t="shared" si="10"/>
        <v>0</v>
      </c>
      <c r="I44" s="45">
        <f t="shared" si="10"/>
        <v>30000</v>
      </c>
      <c r="J44" s="45">
        <f t="shared" si="10"/>
        <v>0</v>
      </c>
      <c r="K44" s="45">
        <f t="shared" si="10"/>
        <v>0</v>
      </c>
      <c r="L44" s="45">
        <f t="shared" si="10"/>
        <v>0</v>
      </c>
      <c r="M44" s="45">
        <f t="shared" si="10"/>
        <v>0</v>
      </c>
    </row>
    <row r="45" spans="1:13" ht="12.75" customHeight="1" hidden="1">
      <c r="A45" s="46">
        <v>3241</v>
      </c>
      <c r="B45" s="47" t="s">
        <v>90</v>
      </c>
      <c r="C45" s="45">
        <f t="shared" si="1"/>
        <v>31430</v>
      </c>
      <c r="D45" s="48"/>
      <c r="E45" s="48">
        <v>430</v>
      </c>
      <c r="F45" s="48"/>
      <c r="G45" s="48">
        <v>1000</v>
      </c>
      <c r="H45" s="48"/>
      <c r="I45" s="48">
        <v>30000</v>
      </c>
      <c r="J45" s="48"/>
      <c r="K45" s="48"/>
      <c r="L45" s="48"/>
      <c r="M45" s="48"/>
    </row>
    <row r="46" spans="1:13" ht="25.5">
      <c r="A46" s="43">
        <v>329</v>
      </c>
      <c r="B46" s="44" t="s">
        <v>91</v>
      </c>
      <c r="C46" s="45">
        <f t="shared" si="1"/>
        <v>135415</v>
      </c>
      <c r="D46" s="45">
        <f aca="true" t="shared" si="11" ref="D46:M46">SUM(D47:D52)</f>
        <v>0</v>
      </c>
      <c r="E46" s="45">
        <f t="shared" si="11"/>
        <v>13500</v>
      </c>
      <c r="F46" s="45">
        <f t="shared" si="11"/>
        <v>40800</v>
      </c>
      <c r="G46" s="45">
        <f t="shared" si="11"/>
        <v>26450</v>
      </c>
      <c r="H46" s="45">
        <f t="shared" si="11"/>
        <v>0</v>
      </c>
      <c r="I46" s="45">
        <f t="shared" si="11"/>
        <v>30800</v>
      </c>
      <c r="J46" s="45">
        <f t="shared" si="11"/>
        <v>0</v>
      </c>
      <c r="K46" s="45">
        <f t="shared" si="11"/>
        <v>23865</v>
      </c>
      <c r="L46" s="45">
        <f t="shared" si="11"/>
        <v>0</v>
      </c>
      <c r="M46" s="45">
        <f t="shared" si="11"/>
        <v>0</v>
      </c>
    </row>
    <row r="47" spans="1:13" ht="12.75" customHeight="1" hidden="1">
      <c r="A47" s="46">
        <v>3292</v>
      </c>
      <c r="B47" s="47" t="s">
        <v>92</v>
      </c>
      <c r="C47" s="48">
        <f t="shared" si="1"/>
        <v>31300</v>
      </c>
      <c r="D47" s="48"/>
      <c r="E47" s="48">
        <v>3500</v>
      </c>
      <c r="F47" s="48">
        <v>10800</v>
      </c>
      <c r="G47" s="48">
        <v>17000</v>
      </c>
      <c r="H47" s="48"/>
      <c r="I47" s="48"/>
      <c r="J47" s="48"/>
      <c r="K47" s="48"/>
      <c r="L47" s="48"/>
      <c r="M47" s="48"/>
    </row>
    <row r="48" spans="1:13" ht="12.75" customHeight="1" hidden="1">
      <c r="A48" s="46">
        <v>3293</v>
      </c>
      <c r="B48" s="47" t="s">
        <v>93</v>
      </c>
      <c r="C48" s="48">
        <f t="shared" si="1"/>
        <v>5300</v>
      </c>
      <c r="D48" s="48"/>
      <c r="E48" s="48">
        <v>3000</v>
      </c>
      <c r="F48" s="48"/>
      <c r="G48" s="48">
        <v>1000</v>
      </c>
      <c r="H48" s="48"/>
      <c r="I48" s="48">
        <v>1300</v>
      </c>
      <c r="J48" s="48"/>
      <c r="K48" s="48"/>
      <c r="L48" s="48"/>
      <c r="M48" s="48"/>
    </row>
    <row r="49" spans="1:13" ht="12.75" customHeight="1" hidden="1">
      <c r="A49" s="46">
        <v>3294</v>
      </c>
      <c r="B49" s="47" t="s">
        <v>108</v>
      </c>
      <c r="C49" s="48">
        <f t="shared" si="1"/>
        <v>1500</v>
      </c>
      <c r="D49" s="48"/>
      <c r="E49" s="48"/>
      <c r="F49" s="48"/>
      <c r="G49" s="48">
        <v>1500</v>
      </c>
      <c r="H49" s="48"/>
      <c r="I49" s="48"/>
      <c r="J49" s="48"/>
      <c r="K49" s="48"/>
      <c r="L49" s="48"/>
      <c r="M49" s="48"/>
    </row>
    <row r="50" spans="1:13" ht="12.75" customHeight="1" hidden="1">
      <c r="A50" s="46">
        <v>3295</v>
      </c>
      <c r="B50" s="47" t="s">
        <v>99</v>
      </c>
      <c r="C50" s="48">
        <f t="shared" si="1"/>
        <v>32250</v>
      </c>
      <c r="D50" s="48"/>
      <c r="E50" s="48"/>
      <c r="F50" s="48"/>
      <c r="G50" s="48">
        <v>3000</v>
      </c>
      <c r="H50" s="48"/>
      <c r="I50" s="48">
        <v>29250</v>
      </c>
      <c r="J50" s="48"/>
      <c r="K50" s="48"/>
      <c r="L50" s="48"/>
      <c r="M50" s="48"/>
    </row>
    <row r="51" spans="1:13" ht="12.75" customHeight="1" hidden="1">
      <c r="A51" s="46">
        <v>3296</v>
      </c>
      <c r="B51" s="47" t="s">
        <v>107</v>
      </c>
      <c r="C51" s="48">
        <f t="shared" si="1"/>
        <v>0</v>
      </c>
      <c r="D51" s="48"/>
      <c r="E51" s="48"/>
      <c r="F51" s="48"/>
      <c r="G51" s="48">
        <v>0</v>
      </c>
      <c r="H51" s="48"/>
      <c r="I51" s="48"/>
      <c r="J51" s="48"/>
      <c r="K51" s="48"/>
      <c r="L51" s="48"/>
      <c r="M51" s="48"/>
    </row>
    <row r="52" spans="1:13" ht="12.75" customHeight="1" hidden="1">
      <c r="A52" s="46">
        <v>3299</v>
      </c>
      <c r="B52" s="47" t="s">
        <v>91</v>
      </c>
      <c r="C52" s="48">
        <f t="shared" si="1"/>
        <v>65065</v>
      </c>
      <c r="D52" s="48"/>
      <c r="E52" s="48">
        <v>7000</v>
      </c>
      <c r="F52" s="48">
        <v>30000</v>
      </c>
      <c r="G52" s="48">
        <v>3950</v>
      </c>
      <c r="H52" s="48"/>
      <c r="I52" s="48">
        <v>250</v>
      </c>
      <c r="J52" s="48"/>
      <c r="K52" s="48">
        <v>23865</v>
      </c>
      <c r="L52" s="48"/>
      <c r="M52" s="48"/>
    </row>
    <row r="53" spans="1:16" s="3" customFormat="1" ht="12.75">
      <c r="A53" s="43">
        <v>34</v>
      </c>
      <c r="B53" s="44" t="s">
        <v>20</v>
      </c>
      <c r="C53" s="45">
        <f t="shared" si="1"/>
        <v>4210</v>
      </c>
      <c r="D53" s="45">
        <f aca="true" t="shared" si="12" ref="D53:M53">SUM(D54)</f>
        <v>0</v>
      </c>
      <c r="E53" s="45">
        <f t="shared" si="12"/>
        <v>50</v>
      </c>
      <c r="F53" s="45">
        <f t="shared" si="12"/>
        <v>0</v>
      </c>
      <c r="G53" s="45">
        <f t="shared" si="12"/>
        <v>4160</v>
      </c>
      <c r="H53" s="45">
        <f t="shared" si="12"/>
        <v>0</v>
      </c>
      <c r="I53" s="45">
        <f t="shared" si="12"/>
        <v>0</v>
      </c>
      <c r="J53" s="45">
        <f t="shared" si="12"/>
        <v>0</v>
      </c>
      <c r="K53" s="45">
        <f t="shared" si="12"/>
        <v>0</v>
      </c>
      <c r="L53" s="45">
        <f t="shared" si="12"/>
        <v>0</v>
      </c>
      <c r="M53" s="45">
        <f t="shared" si="12"/>
        <v>0</v>
      </c>
      <c r="N53" s="260"/>
      <c r="O53" s="261"/>
      <c r="P53" s="260"/>
    </row>
    <row r="54" spans="1:16" s="42" customFormat="1" ht="12.75">
      <c r="A54" s="269">
        <v>343</v>
      </c>
      <c r="B54" s="270" t="s">
        <v>21</v>
      </c>
      <c r="C54" s="45">
        <f t="shared" si="1"/>
        <v>4210</v>
      </c>
      <c r="D54" s="271">
        <f aca="true" t="shared" si="13" ref="D54:M54">SUM(D55,D56,D57,D58)</f>
        <v>0</v>
      </c>
      <c r="E54" s="271">
        <f t="shared" si="13"/>
        <v>50</v>
      </c>
      <c r="F54" s="271">
        <f t="shared" si="13"/>
        <v>0</v>
      </c>
      <c r="G54" s="271">
        <f t="shared" si="13"/>
        <v>4160</v>
      </c>
      <c r="H54" s="271">
        <f t="shared" si="13"/>
        <v>0</v>
      </c>
      <c r="I54" s="271">
        <f t="shared" si="13"/>
        <v>0</v>
      </c>
      <c r="J54" s="271">
        <f t="shared" si="13"/>
        <v>0</v>
      </c>
      <c r="K54" s="271">
        <f t="shared" si="13"/>
        <v>0</v>
      </c>
      <c r="L54" s="271">
        <f t="shared" si="13"/>
        <v>0</v>
      </c>
      <c r="M54" s="271">
        <f t="shared" si="13"/>
        <v>0</v>
      </c>
      <c r="N54" s="260"/>
      <c r="O54" s="262"/>
      <c r="P54" s="260"/>
    </row>
    <row r="55" spans="1:13" ht="25.5" customHeight="1" hidden="1">
      <c r="A55" s="46">
        <v>3431</v>
      </c>
      <c r="B55" s="47" t="s">
        <v>77</v>
      </c>
      <c r="C55" s="48">
        <f t="shared" si="1"/>
        <v>4000</v>
      </c>
      <c r="D55" s="48"/>
      <c r="E55" s="48"/>
      <c r="F55" s="48"/>
      <c r="G55" s="48">
        <v>4000</v>
      </c>
      <c r="H55" s="48"/>
      <c r="I55" s="48"/>
      <c r="J55" s="48"/>
      <c r="K55" s="48"/>
      <c r="L55" s="48"/>
      <c r="M55" s="48"/>
    </row>
    <row r="56" spans="1:13" ht="25.5" customHeight="1" hidden="1">
      <c r="A56" s="46">
        <v>3432</v>
      </c>
      <c r="B56" s="47" t="s">
        <v>78</v>
      </c>
      <c r="C56" s="48">
        <f t="shared" si="1"/>
        <v>10</v>
      </c>
      <c r="D56" s="48"/>
      <c r="E56" s="48"/>
      <c r="F56" s="48"/>
      <c r="G56" s="48">
        <v>10</v>
      </c>
      <c r="H56" s="48"/>
      <c r="I56" s="48"/>
      <c r="J56" s="48"/>
      <c r="K56" s="48"/>
      <c r="L56" s="48"/>
      <c r="M56" s="48"/>
    </row>
    <row r="57" spans="1:13" ht="12.75" customHeight="1" hidden="1">
      <c r="A57" s="46">
        <v>3433</v>
      </c>
      <c r="B57" s="47" t="s">
        <v>79</v>
      </c>
      <c r="C57" s="48">
        <f t="shared" si="1"/>
        <v>200</v>
      </c>
      <c r="D57" s="48"/>
      <c r="E57" s="48">
        <v>50</v>
      </c>
      <c r="F57" s="48"/>
      <c r="G57" s="48">
        <v>150</v>
      </c>
      <c r="H57" s="48"/>
      <c r="I57" s="48"/>
      <c r="J57" s="48"/>
      <c r="K57" s="48"/>
      <c r="L57" s="48"/>
      <c r="M57" s="48"/>
    </row>
    <row r="58" spans="1:13" ht="25.5" customHeight="1" hidden="1">
      <c r="A58" s="46">
        <v>3434</v>
      </c>
      <c r="B58" s="47" t="s">
        <v>80</v>
      </c>
      <c r="C58" s="48">
        <f t="shared" si="1"/>
        <v>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ht="25.5" customHeight="1">
      <c r="A59" s="43">
        <v>37</v>
      </c>
      <c r="B59" s="272" t="s">
        <v>145</v>
      </c>
      <c r="C59" s="45">
        <f>SUM(C60)</f>
        <v>5200</v>
      </c>
      <c r="D59" s="45">
        <f aca="true" t="shared" si="14" ref="D59:M60">SUM(D60)</f>
        <v>0</v>
      </c>
      <c r="E59" s="45">
        <f t="shared" si="14"/>
        <v>0</v>
      </c>
      <c r="F59" s="45">
        <f t="shared" si="14"/>
        <v>0</v>
      </c>
      <c r="G59" s="45">
        <f t="shared" si="14"/>
        <v>0</v>
      </c>
      <c r="H59" s="45">
        <f t="shared" si="14"/>
        <v>0</v>
      </c>
      <c r="I59" s="45">
        <f>SUM(I60)</f>
        <v>5200</v>
      </c>
      <c r="J59" s="45">
        <f t="shared" si="14"/>
        <v>0</v>
      </c>
      <c r="K59" s="45">
        <f t="shared" si="14"/>
        <v>0</v>
      </c>
      <c r="L59" s="45">
        <f t="shared" si="14"/>
        <v>0</v>
      </c>
      <c r="M59" s="45">
        <f t="shared" si="14"/>
        <v>0</v>
      </c>
    </row>
    <row r="60" spans="1:13" ht="21" customHeight="1">
      <c r="A60" s="43">
        <v>372</v>
      </c>
      <c r="B60" s="272" t="s">
        <v>147</v>
      </c>
      <c r="C60" s="45">
        <f>SUM(C61)</f>
        <v>5200</v>
      </c>
      <c r="D60" s="45">
        <f t="shared" si="14"/>
        <v>0</v>
      </c>
      <c r="E60" s="45">
        <f t="shared" si="14"/>
        <v>0</v>
      </c>
      <c r="F60" s="45">
        <f t="shared" si="14"/>
        <v>0</v>
      </c>
      <c r="G60" s="45">
        <f t="shared" si="14"/>
        <v>0</v>
      </c>
      <c r="H60" s="45">
        <f t="shared" si="14"/>
        <v>0</v>
      </c>
      <c r="I60" s="45">
        <f>SUM(I61)</f>
        <v>5200</v>
      </c>
      <c r="J60" s="45">
        <f t="shared" si="14"/>
        <v>0</v>
      </c>
      <c r="K60" s="45">
        <f t="shared" si="14"/>
        <v>0</v>
      </c>
      <c r="L60" s="45">
        <f t="shared" si="14"/>
        <v>0</v>
      </c>
      <c r="M60" s="45">
        <f t="shared" si="14"/>
        <v>0</v>
      </c>
    </row>
    <row r="61" spans="1:13" ht="22.5" customHeight="1" hidden="1">
      <c r="A61" s="46">
        <v>3721</v>
      </c>
      <c r="B61" s="273" t="s">
        <v>146</v>
      </c>
      <c r="C61" s="48">
        <f>SUM(D61:M61)</f>
        <v>5200</v>
      </c>
      <c r="D61" s="48"/>
      <c r="E61" s="48"/>
      <c r="F61" s="48"/>
      <c r="G61" s="48"/>
      <c r="H61" s="48"/>
      <c r="I61" s="48">
        <v>5200</v>
      </c>
      <c r="J61" s="48"/>
      <c r="K61" s="48"/>
      <c r="L61" s="48"/>
      <c r="M61" s="48"/>
    </row>
    <row r="62" spans="1:13" ht="12.75">
      <c r="A62" s="43">
        <v>38</v>
      </c>
      <c r="B62" s="44" t="s">
        <v>98</v>
      </c>
      <c r="C62" s="45">
        <f aca="true" t="shared" si="15" ref="C62:J62">SUM(C63)</f>
        <v>1000</v>
      </c>
      <c r="D62" s="45">
        <f t="shared" si="15"/>
        <v>0</v>
      </c>
      <c r="E62" s="45">
        <f t="shared" si="15"/>
        <v>0</v>
      </c>
      <c r="F62" s="45">
        <f t="shared" si="15"/>
        <v>0</v>
      </c>
      <c r="G62" s="45">
        <f t="shared" si="15"/>
        <v>0</v>
      </c>
      <c r="H62" s="45">
        <f t="shared" si="15"/>
        <v>0</v>
      </c>
      <c r="I62" s="45">
        <f t="shared" si="15"/>
        <v>0</v>
      </c>
      <c r="J62" s="45">
        <f t="shared" si="15"/>
        <v>0</v>
      </c>
      <c r="K62" s="45">
        <f>SUM(K63)</f>
        <v>1000</v>
      </c>
      <c r="L62" s="45">
        <f>SUM(L63)</f>
        <v>0</v>
      </c>
      <c r="M62" s="45">
        <f>SUM(M63)</f>
        <v>0</v>
      </c>
    </row>
    <row r="63" spans="1:13" ht="12.75">
      <c r="A63" s="43">
        <v>381</v>
      </c>
      <c r="B63" s="44" t="s">
        <v>96</v>
      </c>
      <c r="C63" s="45">
        <f>SUM(D63:M63)</f>
        <v>1000</v>
      </c>
      <c r="D63" s="45">
        <f aca="true" t="shared" si="16" ref="D63:M63">SUM(D64)</f>
        <v>0</v>
      </c>
      <c r="E63" s="45">
        <f t="shared" si="16"/>
        <v>0</v>
      </c>
      <c r="F63" s="45">
        <f t="shared" si="16"/>
        <v>0</v>
      </c>
      <c r="G63" s="45">
        <f t="shared" si="16"/>
        <v>0</v>
      </c>
      <c r="H63" s="45">
        <f t="shared" si="16"/>
        <v>0</v>
      </c>
      <c r="I63" s="45">
        <f t="shared" si="16"/>
        <v>0</v>
      </c>
      <c r="J63" s="45">
        <f t="shared" si="16"/>
        <v>0</v>
      </c>
      <c r="K63" s="45">
        <f t="shared" si="16"/>
        <v>1000</v>
      </c>
      <c r="L63" s="45">
        <f t="shared" si="16"/>
        <v>0</v>
      </c>
      <c r="M63" s="45">
        <f t="shared" si="16"/>
        <v>0</v>
      </c>
    </row>
    <row r="64" spans="1:13" ht="12.75" hidden="1">
      <c r="A64" s="46">
        <v>3811</v>
      </c>
      <c r="B64" s="47" t="s">
        <v>97</v>
      </c>
      <c r="C64" s="48">
        <v>0</v>
      </c>
      <c r="D64" s="48"/>
      <c r="E64" s="48"/>
      <c r="F64" s="48"/>
      <c r="G64" s="48"/>
      <c r="H64" s="48"/>
      <c r="I64" s="48"/>
      <c r="J64" s="48"/>
      <c r="K64" s="48">
        <v>1000</v>
      </c>
      <c r="L64" s="48"/>
      <c r="M64" s="48"/>
    </row>
    <row r="65" spans="1:13" ht="25.5">
      <c r="A65" s="43">
        <v>4</v>
      </c>
      <c r="B65" s="44" t="s">
        <v>22</v>
      </c>
      <c r="C65" s="45">
        <f>SUM(D65:M65)</f>
        <v>686150</v>
      </c>
      <c r="D65" s="45">
        <f aca="true" t="shared" si="17" ref="D65:M65">SUM(D66)</f>
        <v>0</v>
      </c>
      <c r="E65" s="45">
        <f t="shared" si="17"/>
        <v>64750</v>
      </c>
      <c r="F65" s="45">
        <f t="shared" si="17"/>
        <v>10800</v>
      </c>
      <c r="G65" s="45">
        <f>SUM(G66)</f>
        <v>500000</v>
      </c>
      <c r="H65" s="45">
        <f t="shared" si="17"/>
        <v>0</v>
      </c>
      <c r="I65" s="45">
        <f t="shared" si="17"/>
        <v>10600</v>
      </c>
      <c r="J65" s="45">
        <f t="shared" si="17"/>
        <v>0</v>
      </c>
      <c r="K65" s="45">
        <f t="shared" si="17"/>
        <v>0</v>
      </c>
      <c r="L65" s="45">
        <f t="shared" si="17"/>
        <v>100000</v>
      </c>
      <c r="M65" s="45">
        <f t="shared" si="17"/>
        <v>0</v>
      </c>
    </row>
    <row r="66" spans="1:13" ht="38.25">
      <c r="A66" s="43">
        <v>42</v>
      </c>
      <c r="B66" s="44" t="s">
        <v>38</v>
      </c>
      <c r="C66" s="271">
        <f>SUM(C67+C72+C76+C79)</f>
        <v>686150</v>
      </c>
      <c r="D66" s="271">
        <f>SUM(D67+D72+D76+D79)</f>
        <v>0</v>
      </c>
      <c r="E66" s="271">
        <f>SUM(E67+E72+E76+E79)</f>
        <v>64750</v>
      </c>
      <c r="F66" s="271">
        <f>SUM(F67+F72+F76+F79)</f>
        <v>10800</v>
      </c>
      <c r="G66" s="271">
        <f>SUM(G67+G72+G76+G79)</f>
        <v>500000</v>
      </c>
      <c r="H66" s="271">
        <f>SUM(H67+H79)</f>
        <v>0</v>
      </c>
      <c r="I66" s="271">
        <f>SUM(I67+I79)</f>
        <v>10600</v>
      </c>
      <c r="J66" s="271">
        <f>SUM(J67:J81)</f>
        <v>0</v>
      </c>
      <c r="K66" s="271">
        <f>SUM(K67:K81)</f>
        <v>0</v>
      </c>
      <c r="L66" s="271">
        <f>SUM(L67+L72+L76+L79)</f>
        <v>100000</v>
      </c>
      <c r="M66" s="271">
        <f>SUM(M67:M81)</f>
        <v>0</v>
      </c>
    </row>
    <row r="67" spans="1:13" ht="12.75">
      <c r="A67" s="269">
        <v>421</v>
      </c>
      <c r="B67" s="270" t="s">
        <v>34</v>
      </c>
      <c r="C67" s="45">
        <f t="shared" si="1"/>
        <v>0</v>
      </c>
      <c r="D67" s="271">
        <f aca="true" t="shared" si="18" ref="D67:M67">SUM(D68:D71)</f>
        <v>0</v>
      </c>
      <c r="E67" s="271">
        <f t="shared" si="18"/>
        <v>0</v>
      </c>
      <c r="F67" s="271">
        <f t="shared" si="18"/>
        <v>0</v>
      </c>
      <c r="G67" s="271">
        <f t="shared" si="18"/>
        <v>0</v>
      </c>
      <c r="H67" s="271">
        <f t="shared" si="18"/>
        <v>0</v>
      </c>
      <c r="I67" s="271">
        <f t="shared" si="18"/>
        <v>0</v>
      </c>
      <c r="J67" s="271">
        <f t="shared" si="18"/>
        <v>0</v>
      </c>
      <c r="K67" s="271">
        <f t="shared" si="18"/>
        <v>0</v>
      </c>
      <c r="L67" s="271">
        <f t="shared" si="18"/>
        <v>0</v>
      </c>
      <c r="M67" s="271">
        <f t="shared" si="18"/>
        <v>0</v>
      </c>
    </row>
    <row r="68" spans="1:13" ht="12.75" customHeight="1" hidden="1">
      <c r="A68" s="46">
        <v>4211</v>
      </c>
      <c r="B68" s="47" t="s">
        <v>81</v>
      </c>
      <c r="C68" s="48">
        <f t="shared" si="1"/>
        <v>0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 customHeight="1" hidden="1">
      <c r="A69" s="46">
        <v>4212</v>
      </c>
      <c r="B69" s="47" t="s">
        <v>134</v>
      </c>
      <c r="C69" s="48">
        <f t="shared" si="1"/>
        <v>0</v>
      </c>
      <c r="D69" s="48"/>
      <c r="E69" s="48"/>
      <c r="F69" s="48"/>
      <c r="G69" s="48">
        <v>0</v>
      </c>
      <c r="H69" s="48"/>
      <c r="I69" s="48"/>
      <c r="J69" s="48"/>
      <c r="K69" s="48"/>
      <c r="L69" s="48"/>
      <c r="M69" s="48"/>
    </row>
    <row r="70" spans="1:13" ht="25.5" customHeight="1" hidden="1">
      <c r="A70" s="46">
        <v>4213</v>
      </c>
      <c r="B70" s="47" t="s">
        <v>83</v>
      </c>
      <c r="C70" s="48">
        <f t="shared" si="1"/>
        <v>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12.75" customHeight="1" hidden="1">
      <c r="A71" s="46">
        <v>4214</v>
      </c>
      <c r="B71" s="47" t="s">
        <v>84</v>
      </c>
      <c r="C71" s="48">
        <f t="shared" si="1"/>
        <v>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2.75" customHeight="1">
      <c r="A72" s="43">
        <v>422</v>
      </c>
      <c r="B72" s="44" t="s">
        <v>119</v>
      </c>
      <c r="C72" s="45">
        <f t="shared" si="1"/>
        <v>120550</v>
      </c>
      <c r="D72" s="45">
        <f>SUM(D75)</f>
        <v>0</v>
      </c>
      <c r="E72" s="45">
        <f>SUM(E73:E75)</f>
        <v>64750</v>
      </c>
      <c r="F72" s="45">
        <f>SUM(F75)</f>
        <v>5800</v>
      </c>
      <c r="G72" s="45">
        <f>SUM(G74:G75)</f>
        <v>50000</v>
      </c>
      <c r="H72" s="45">
        <f aca="true" t="shared" si="19" ref="H72:M72">SUM(H75)</f>
        <v>0</v>
      </c>
      <c r="I72" s="45">
        <f t="shared" si="19"/>
        <v>0</v>
      </c>
      <c r="J72" s="45">
        <f t="shared" si="19"/>
        <v>0</v>
      </c>
      <c r="K72" s="45">
        <f t="shared" si="19"/>
        <v>0</v>
      </c>
      <c r="L72" s="45">
        <f t="shared" si="19"/>
        <v>0</v>
      </c>
      <c r="M72" s="45">
        <f t="shared" si="19"/>
        <v>0</v>
      </c>
    </row>
    <row r="73" spans="1:13" ht="12.75" customHeight="1" hidden="1">
      <c r="A73" s="46">
        <v>4221</v>
      </c>
      <c r="B73" s="47" t="s">
        <v>151</v>
      </c>
      <c r="C73" s="48">
        <f>SUM(D73:M73)</f>
        <v>20000</v>
      </c>
      <c r="D73" s="48"/>
      <c r="E73" s="48">
        <v>20000</v>
      </c>
      <c r="F73" s="48"/>
      <c r="G73" s="48"/>
      <c r="H73" s="48"/>
      <c r="I73" s="48"/>
      <c r="J73" s="48"/>
      <c r="K73" s="48"/>
      <c r="L73" s="48"/>
      <c r="M73" s="48"/>
    </row>
    <row r="74" spans="1:13" ht="12.75" customHeight="1" hidden="1">
      <c r="A74" s="46">
        <v>4225</v>
      </c>
      <c r="B74" s="47" t="s">
        <v>148</v>
      </c>
      <c r="C74" s="48">
        <f>SUM(D74:M74)</f>
        <v>25000</v>
      </c>
      <c r="D74" s="45"/>
      <c r="E74" s="45"/>
      <c r="F74" s="45"/>
      <c r="G74" s="48">
        <v>25000</v>
      </c>
      <c r="H74" s="45"/>
      <c r="I74" s="45"/>
      <c r="J74" s="45"/>
      <c r="K74" s="45"/>
      <c r="L74" s="45"/>
      <c r="M74" s="45"/>
    </row>
    <row r="75" spans="1:13" ht="12.75" customHeight="1" hidden="1">
      <c r="A75" s="46">
        <v>4227</v>
      </c>
      <c r="B75" s="47" t="s">
        <v>144</v>
      </c>
      <c r="C75" s="48">
        <f>SUM(D75:M75)</f>
        <v>75550</v>
      </c>
      <c r="D75" s="48"/>
      <c r="E75" s="48">
        <v>44750</v>
      </c>
      <c r="F75" s="48">
        <v>5800</v>
      </c>
      <c r="G75" s="48">
        <v>25000</v>
      </c>
      <c r="H75" s="48"/>
      <c r="I75" s="48"/>
      <c r="J75" s="48"/>
      <c r="K75" s="48"/>
      <c r="L75" s="48"/>
      <c r="M75" s="48"/>
    </row>
    <row r="76" spans="1:13" ht="12.75" customHeight="1">
      <c r="A76" s="43">
        <v>423</v>
      </c>
      <c r="B76" s="44" t="s">
        <v>150</v>
      </c>
      <c r="C76" s="45">
        <f>SUM(C77:C78)</f>
        <v>550000</v>
      </c>
      <c r="D76" s="45"/>
      <c r="E76" s="45"/>
      <c r="F76" s="45"/>
      <c r="G76" s="45">
        <f>SUM(G78)</f>
        <v>450000</v>
      </c>
      <c r="H76" s="45"/>
      <c r="I76" s="45"/>
      <c r="J76" s="45"/>
      <c r="K76" s="45"/>
      <c r="L76" s="45">
        <f>SUM(L77)</f>
        <v>100000</v>
      </c>
      <c r="M76" s="45"/>
    </row>
    <row r="77" spans="1:13" ht="12.75" customHeight="1" hidden="1">
      <c r="A77" s="46">
        <v>4231</v>
      </c>
      <c r="B77" s="47" t="s">
        <v>152</v>
      </c>
      <c r="C77" s="45">
        <f>SUM(D77:M77)</f>
        <v>100000</v>
      </c>
      <c r="D77" s="45"/>
      <c r="E77" s="45"/>
      <c r="F77" s="45"/>
      <c r="G77" s="45"/>
      <c r="H77" s="45"/>
      <c r="I77" s="45"/>
      <c r="J77" s="45"/>
      <c r="K77" s="45"/>
      <c r="L77" s="48">
        <v>100000</v>
      </c>
      <c r="M77" s="45"/>
    </row>
    <row r="78" spans="1:13" ht="12.75" customHeight="1" hidden="1">
      <c r="A78" s="46">
        <v>4231</v>
      </c>
      <c r="B78" s="47" t="s">
        <v>149</v>
      </c>
      <c r="C78" s="48">
        <f>SUM(D78:M78)</f>
        <v>450000</v>
      </c>
      <c r="D78" s="48"/>
      <c r="E78" s="48"/>
      <c r="F78" s="48"/>
      <c r="G78" s="48">
        <v>450000</v>
      </c>
      <c r="H78" s="48"/>
      <c r="I78" s="48"/>
      <c r="J78" s="48"/>
      <c r="K78" s="48"/>
      <c r="L78" s="48"/>
      <c r="M78" s="48"/>
    </row>
    <row r="79" spans="1:13" ht="12.75">
      <c r="A79" s="43">
        <v>424</v>
      </c>
      <c r="B79" s="44" t="s">
        <v>94</v>
      </c>
      <c r="C79" s="45">
        <f t="shared" si="1"/>
        <v>15600</v>
      </c>
      <c r="D79" s="45">
        <f aca="true" t="shared" si="20" ref="D79:I79">SUM(D80)</f>
        <v>0</v>
      </c>
      <c r="E79" s="45">
        <f t="shared" si="20"/>
        <v>0</v>
      </c>
      <c r="F79" s="45">
        <f t="shared" si="20"/>
        <v>5000</v>
      </c>
      <c r="G79" s="45">
        <f t="shared" si="20"/>
        <v>0</v>
      </c>
      <c r="H79" s="45">
        <f t="shared" si="20"/>
        <v>0</v>
      </c>
      <c r="I79" s="45">
        <f t="shared" si="20"/>
        <v>10600</v>
      </c>
      <c r="J79" s="45"/>
      <c r="K79" s="45"/>
      <c r="L79" s="45"/>
      <c r="M79" s="45">
        <f>SUM(N79:V79)</f>
        <v>0</v>
      </c>
    </row>
    <row r="80" spans="1:13" ht="12.75" customHeight="1" hidden="1">
      <c r="A80" s="46">
        <v>4241</v>
      </c>
      <c r="B80" s="47" t="s">
        <v>95</v>
      </c>
      <c r="C80" s="48">
        <f t="shared" si="1"/>
        <v>15600</v>
      </c>
      <c r="D80" s="48"/>
      <c r="E80" s="48"/>
      <c r="F80" s="48">
        <v>5000</v>
      </c>
      <c r="G80" s="48"/>
      <c r="H80" s="48"/>
      <c r="I80" s="48">
        <v>10600</v>
      </c>
      <c r="J80" s="48"/>
      <c r="K80" s="48"/>
      <c r="L80" s="48"/>
      <c r="M80" s="48"/>
    </row>
    <row r="81" spans="1:13" ht="12.75">
      <c r="A81" s="43"/>
      <c r="B81" s="44"/>
      <c r="C81" s="45">
        <f t="shared" si="1"/>
        <v>0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ht="25.5">
      <c r="A82" s="274">
        <v>5</v>
      </c>
      <c r="B82" s="44" t="s">
        <v>85</v>
      </c>
      <c r="C82" s="45">
        <f t="shared" si="1"/>
        <v>0</v>
      </c>
      <c r="D82" s="45">
        <f aca="true" t="shared" si="21" ref="D82:M84">SUM(D83)</f>
        <v>0</v>
      </c>
      <c r="E82" s="45">
        <f t="shared" si="21"/>
        <v>0</v>
      </c>
      <c r="F82" s="45">
        <f t="shared" si="21"/>
        <v>0</v>
      </c>
      <c r="G82" s="45">
        <f t="shared" si="21"/>
        <v>0</v>
      </c>
      <c r="H82" s="45">
        <f t="shared" si="21"/>
        <v>0</v>
      </c>
      <c r="I82" s="45">
        <f t="shared" si="21"/>
        <v>0</v>
      </c>
      <c r="J82" s="45">
        <f t="shared" si="21"/>
        <v>0</v>
      </c>
      <c r="K82" s="45">
        <f t="shared" si="21"/>
        <v>0</v>
      </c>
      <c r="L82" s="45">
        <f t="shared" si="21"/>
        <v>0</v>
      </c>
      <c r="M82" s="45">
        <f t="shared" si="21"/>
        <v>0</v>
      </c>
    </row>
    <row r="83" spans="1:13" ht="25.5">
      <c r="A83" s="43">
        <v>54</v>
      </c>
      <c r="B83" s="44" t="s">
        <v>86</v>
      </c>
      <c r="C83" s="45">
        <f t="shared" si="1"/>
        <v>0</v>
      </c>
      <c r="D83" s="45">
        <f t="shared" si="21"/>
        <v>0</v>
      </c>
      <c r="E83" s="45">
        <f t="shared" si="21"/>
        <v>0</v>
      </c>
      <c r="F83" s="45">
        <f t="shared" si="21"/>
        <v>0</v>
      </c>
      <c r="G83" s="45">
        <f t="shared" si="21"/>
        <v>0</v>
      </c>
      <c r="H83" s="45">
        <f t="shared" si="21"/>
        <v>0</v>
      </c>
      <c r="I83" s="45">
        <f t="shared" si="21"/>
        <v>0</v>
      </c>
      <c r="J83" s="45">
        <f t="shared" si="21"/>
        <v>0</v>
      </c>
      <c r="K83" s="45">
        <f t="shared" si="21"/>
        <v>0</v>
      </c>
      <c r="L83" s="45">
        <f t="shared" si="21"/>
        <v>0</v>
      </c>
      <c r="M83" s="45">
        <f t="shared" si="21"/>
        <v>0</v>
      </c>
    </row>
    <row r="84" spans="1:13" ht="38.25">
      <c r="A84" s="43">
        <v>544</v>
      </c>
      <c r="B84" s="44" t="s">
        <v>87</v>
      </c>
      <c r="C84" s="45">
        <f t="shared" si="1"/>
        <v>0</v>
      </c>
      <c r="D84" s="45">
        <f t="shared" si="21"/>
        <v>0</v>
      </c>
      <c r="E84" s="45">
        <f t="shared" si="21"/>
        <v>0</v>
      </c>
      <c r="F84" s="45">
        <f t="shared" si="21"/>
        <v>0</v>
      </c>
      <c r="G84" s="45">
        <f t="shared" si="21"/>
        <v>0</v>
      </c>
      <c r="H84" s="45">
        <f t="shared" si="21"/>
        <v>0</v>
      </c>
      <c r="I84" s="45">
        <f t="shared" si="21"/>
        <v>0</v>
      </c>
      <c r="J84" s="45">
        <f t="shared" si="21"/>
        <v>0</v>
      </c>
      <c r="K84" s="45">
        <f t="shared" si="21"/>
        <v>0</v>
      </c>
      <c r="L84" s="45">
        <f t="shared" si="21"/>
        <v>0</v>
      </c>
      <c r="M84" s="45">
        <f t="shared" si="21"/>
        <v>0</v>
      </c>
    </row>
    <row r="85" spans="1:13" ht="38.25" hidden="1">
      <c r="A85" s="275">
        <v>5443</v>
      </c>
      <c r="B85" s="276" t="s">
        <v>88</v>
      </c>
      <c r="C85" s="45">
        <f t="shared" si="1"/>
        <v>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1:13" ht="12.75">
      <c r="A86" s="43"/>
      <c r="B86" s="44" t="s">
        <v>105</v>
      </c>
      <c r="C86" s="45">
        <f>SUM(C8+C65)</f>
        <v>12944665</v>
      </c>
      <c r="D86" s="45">
        <f aca="true" t="shared" si="22" ref="D86:M86">SUM(D8+D65+D82)</f>
        <v>0</v>
      </c>
      <c r="E86" s="45">
        <f t="shared" si="22"/>
        <v>362750</v>
      </c>
      <c r="F86" s="45">
        <f t="shared" si="22"/>
        <v>99450</v>
      </c>
      <c r="G86" s="45">
        <f t="shared" si="22"/>
        <v>1418690</v>
      </c>
      <c r="H86" s="45">
        <f t="shared" si="22"/>
        <v>0</v>
      </c>
      <c r="I86" s="45">
        <f t="shared" si="22"/>
        <v>10931410</v>
      </c>
      <c r="J86" s="45">
        <f t="shared" si="22"/>
        <v>0</v>
      </c>
      <c r="K86" s="45">
        <f t="shared" si="22"/>
        <v>26365</v>
      </c>
      <c r="L86" s="45">
        <f t="shared" si="22"/>
        <v>106000</v>
      </c>
      <c r="M86" s="45">
        <f t="shared" si="22"/>
        <v>0</v>
      </c>
    </row>
    <row r="87" spans="1:13" ht="12.75">
      <c r="A87" s="66"/>
      <c r="B87" s="6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2.75">
      <c r="A88" s="66"/>
      <c r="B88" s="6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2.75">
      <c r="A89" s="74" t="s">
        <v>103</v>
      </c>
      <c r="B89" s="438" t="s">
        <v>104</v>
      </c>
      <c r="C89" s="438"/>
      <c r="D89" s="438"/>
      <c r="E89" s="131"/>
      <c r="F89" s="145"/>
      <c r="G89" s="145"/>
      <c r="H89" s="145"/>
      <c r="I89" s="145"/>
      <c r="J89" s="145"/>
      <c r="K89" s="145"/>
      <c r="L89" s="145"/>
      <c r="M89" s="145"/>
    </row>
    <row r="90" spans="1:13" ht="12.75">
      <c r="A90" s="58">
        <v>3</v>
      </c>
      <c r="B90" s="129" t="s">
        <v>35</v>
      </c>
      <c r="C90" s="130">
        <f aca="true" t="shared" si="23" ref="C90:M90">SUM(C91+C102)</f>
        <v>222000</v>
      </c>
      <c r="D90" s="130">
        <f t="shared" si="23"/>
        <v>21400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200600</v>
      </c>
      <c r="I90" s="130">
        <f t="shared" si="23"/>
        <v>0</v>
      </c>
      <c r="J90" s="130">
        <f t="shared" si="23"/>
        <v>0</v>
      </c>
      <c r="K90" s="130">
        <f t="shared" si="23"/>
        <v>0</v>
      </c>
      <c r="L90" s="130">
        <f t="shared" si="23"/>
        <v>0</v>
      </c>
      <c r="M90" s="130">
        <f t="shared" si="23"/>
        <v>0</v>
      </c>
    </row>
    <row r="91" spans="1:13" ht="12.75">
      <c r="A91" s="58">
        <v>31</v>
      </c>
      <c r="B91" s="59" t="s">
        <v>12</v>
      </c>
      <c r="C91" s="60">
        <f aca="true" t="shared" si="24" ref="C91:C105">SUM(D91:M91)</f>
        <v>203800</v>
      </c>
      <c r="D91" s="60">
        <f aca="true" t="shared" si="25" ref="D91:M91">SUM(D92,D97,D99)</f>
        <v>20200</v>
      </c>
      <c r="E91" s="60">
        <f t="shared" si="25"/>
        <v>0</v>
      </c>
      <c r="F91" s="60">
        <f t="shared" si="25"/>
        <v>0</v>
      </c>
      <c r="G91" s="60">
        <f t="shared" si="25"/>
        <v>0</v>
      </c>
      <c r="H91" s="60">
        <f t="shared" si="25"/>
        <v>183600</v>
      </c>
      <c r="I91" s="60">
        <f t="shared" si="25"/>
        <v>0</v>
      </c>
      <c r="J91" s="60">
        <f t="shared" si="25"/>
        <v>0</v>
      </c>
      <c r="K91" s="60">
        <f t="shared" si="25"/>
        <v>0</v>
      </c>
      <c r="L91" s="60">
        <f t="shared" si="25"/>
        <v>0</v>
      </c>
      <c r="M91" s="60">
        <f t="shared" si="25"/>
        <v>0</v>
      </c>
    </row>
    <row r="92" spans="1:16" s="3" customFormat="1" ht="12.75">
      <c r="A92" s="61">
        <v>311</v>
      </c>
      <c r="B92" s="62" t="s">
        <v>13</v>
      </c>
      <c r="C92" s="60">
        <f t="shared" si="24"/>
        <v>168500</v>
      </c>
      <c r="D92" s="60">
        <f aca="true" t="shared" si="26" ref="D92:M92">SUM(D93,D94,D95,D96)</f>
        <v>10900</v>
      </c>
      <c r="E92" s="60">
        <f t="shared" si="26"/>
        <v>0</v>
      </c>
      <c r="F92" s="60">
        <f t="shared" si="26"/>
        <v>0</v>
      </c>
      <c r="G92" s="60">
        <f t="shared" si="26"/>
        <v>0</v>
      </c>
      <c r="H92" s="60">
        <f t="shared" si="26"/>
        <v>157600</v>
      </c>
      <c r="I92" s="60">
        <f t="shared" si="26"/>
        <v>0</v>
      </c>
      <c r="J92" s="60">
        <f t="shared" si="26"/>
        <v>0</v>
      </c>
      <c r="K92" s="60">
        <f t="shared" si="26"/>
        <v>0</v>
      </c>
      <c r="L92" s="60">
        <f t="shared" si="26"/>
        <v>0</v>
      </c>
      <c r="M92" s="60">
        <f t="shared" si="26"/>
        <v>0</v>
      </c>
      <c r="N92" s="261"/>
      <c r="O92" s="261"/>
      <c r="P92" s="261"/>
    </row>
    <row r="93" spans="1:16" s="3" customFormat="1" ht="12.75" customHeight="1" hidden="1">
      <c r="A93" s="63">
        <v>3111</v>
      </c>
      <c r="B93" s="64" t="s">
        <v>51</v>
      </c>
      <c r="C93" s="65">
        <f t="shared" si="24"/>
        <v>168500</v>
      </c>
      <c r="D93" s="65">
        <v>10900</v>
      </c>
      <c r="E93" s="65"/>
      <c r="F93" s="65"/>
      <c r="G93" s="65"/>
      <c r="H93" s="65">
        <v>157600</v>
      </c>
      <c r="I93" s="65"/>
      <c r="J93" s="65">
        <v>0</v>
      </c>
      <c r="K93" s="65"/>
      <c r="L93" s="65"/>
      <c r="M93" s="65"/>
      <c r="N93" s="261"/>
      <c r="O93" s="261"/>
      <c r="P93" s="261"/>
    </row>
    <row r="94" spans="1:13" ht="12.75" customHeight="1" hidden="1">
      <c r="A94" s="63">
        <v>3112</v>
      </c>
      <c r="B94" s="64" t="s">
        <v>52</v>
      </c>
      <c r="C94" s="65">
        <f t="shared" si="24"/>
        <v>0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</row>
    <row r="95" spans="1:13" ht="12.75" customHeight="1" hidden="1">
      <c r="A95" s="63">
        <v>3113</v>
      </c>
      <c r="B95" s="64" t="s">
        <v>53</v>
      </c>
      <c r="C95" s="65">
        <f t="shared" si="24"/>
        <v>0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</row>
    <row r="96" spans="1:13" ht="12.75" customHeight="1" hidden="1">
      <c r="A96" s="63">
        <v>3114</v>
      </c>
      <c r="B96" s="64" t="s">
        <v>54</v>
      </c>
      <c r="C96" s="65">
        <f t="shared" si="24"/>
        <v>0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</row>
    <row r="97" spans="1:13" ht="12.75">
      <c r="A97" s="61">
        <v>312</v>
      </c>
      <c r="B97" s="62" t="s">
        <v>14</v>
      </c>
      <c r="C97" s="65">
        <f t="shared" si="24"/>
        <v>7500</v>
      </c>
      <c r="D97" s="60">
        <f aca="true" t="shared" si="27" ref="D97:M97">SUM(D98)</f>
        <v>7500</v>
      </c>
      <c r="E97" s="60">
        <f t="shared" si="27"/>
        <v>0</v>
      </c>
      <c r="F97" s="60">
        <f t="shared" si="27"/>
        <v>0</v>
      </c>
      <c r="G97" s="60">
        <f t="shared" si="27"/>
        <v>0</v>
      </c>
      <c r="H97" s="60">
        <f t="shared" si="27"/>
        <v>0</v>
      </c>
      <c r="I97" s="60">
        <f t="shared" si="27"/>
        <v>0</v>
      </c>
      <c r="J97" s="60">
        <f t="shared" si="27"/>
        <v>0</v>
      </c>
      <c r="K97" s="60">
        <f t="shared" si="27"/>
        <v>0</v>
      </c>
      <c r="L97" s="60">
        <f t="shared" si="27"/>
        <v>0</v>
      </c>
      <c r="M97" s="60">
        <f t="shared" si="27"/>
        <v>0</v>
      </c>
    </row>
    <row r="98" spans="1:13" ht="12.75" hidden="1">
      <c r="A98" s="63">
        <v>3121</v>
      </c>
      <c r="B98" s="64" t="s">
        <v>14</v>
      </c>
      <c r="C98" s="65">
        <f t="shared" si="24"/>
        <v>7500</v>
      </c>
      <c r="D98" s="65">
        <v>7500</v>
      </c>
      <c r="E98" s="65"/>
      <c r="F98" s="65"/>
      <c r="G98" s="65"/>
      <c r="H98" s="65">
        <v>0</v>
      </c>
      <c r="I98" s="65"/>
      <c r="J98" s="65"/>
      <c r="K98" s="65"/>
      <c r="L98" s="65"/>
      <c r="M98" s="65"/>
    </row>
    <row r="99" spans="1:16" s="3" customFormat="1" ht="12.75">
      <c r="A99" s="61">
        <v>313</v>
      </c>
      <c r="B99" s="64" t="s">
        <v>15</v>
      </c>
      <c r="C99" s="60">
        <f t="shared" si="24"/>
        <v>27800</v>
      </c>
      <c r="D99" s="60">
        <f>SUM(D100,D101,)</f>
        <v>1800</v>
      </c>
      <c r="E99" s="60">
        <f>SUM(E100,E101,)</f>
        <v>0</v>
      </c>
      <c r="F99" s="60">
        <f>SUM(F100,F101,)</f>
        <v>0</v>
      </c>
      <c r="G99" s="60">
        <f>SUM(G100,G101,)</f>
        <v>0</v>
      </c>
      <c r="H99" s="60">
        <f aca="true" t="shared" si="28" ref="H99:M99">SUM(H100,H101,)</f>
        <v>26000</v>
      </c>
      <c r="I99" s="60">
        <f t="shared" si="28"/>
        <v>0</v>
      </c>
      <c r="J99" s="60">
        <f t="shared" si="28"/>
        <v>0</v>
      </c>
      <c r="K99" s="60">
        <f t="shared" si="28"/>
        <v>0</v>
      </c>
      <c r="L99" s="60">
        <f t="shared" si="28"/>
        <v>0</v>
      </c>
      <c r="M99" s="60">
        <f t="shared" si="28"/>
        <v>0</v>
      </c>
      <c r="N99" s="261"/>
      <c r="O99" s="261"/>
      <c r="P99" s="261"/>
    </row>
    <row r="100" spans="1:13" ht="25.5" customHeight="1" hidden="1">
      <c r="A100" s="63">
        <v>3131</v>
      </c>
      <c r="B100" s="64" t="s">
        <v>55</v>
      </c>
      <c r="C100" s="65">
        <f t="shared" si="24"/>
        <v>0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</row>
    <row r="101" spans="1:13" ht="25.5" customHeight="1" hidden="1">
      <c r="A101" s="63">
        <v>3132</v>
      </c>
      <c r="B101" s="64" t="s">
        <v>56</v>
      </c>
      <c r="C101" s="65">
        <f t="shared" si="24"/>
        <v>27800</v>
      </c>
      <c r="D101" s="65">
        <v>1800</v>
      </c>
      <c r="E101" s="65"/>
      <c r="F101" s="65"/>
      <c r="G101" s="65"/>
      <c r="H101" s="65">
        <v>26000</v>
      </c>
      <c r="I101" s="65"/>
      <c r="J101" s="65">
        <v>0</v>
      </c>
      <c r="K101" s="65"/>
      <c r="L101" s="65"/>
      <c r="M101" s="65"/>
    </row>
    <row r="102" spans="1:13" ht="12.75">
      <c r="A102" s="58">
        <v>32</v>
      </c>
      <c r="B102" s="59" t="s">
        <v>16</v>
      </c>
      <c r="C102" s="60">
        <f t="shared" si="24"/>
        <v>18200</v>
      </c>
      <c r="D102" s="60">
        <f>SUM(D103)</f>
        <v>1200</v>
      </c>
      <c r="E102" s="60">
        <f aca="true" t="shared" si="29" ref="E102:M102">SUM(E103)</f>
        <v>0</v>
      </c>
      <c r="F102" s="60">
        <f t="shared" si="29"/>
        <v>0</v>
      </c>
      <c r="G102" s="60">
        <f t="shared" si="29"/>
        <v>0</v>
      </c>
      <c r="H102" s="60">
        <f t="shared" si="29"/>
        <v>17000</v>
      </c>
      <c r="I102" s="60">
        <f t="shared" si="29"/>
        <v>0</v>
      </c>
      <c r="J102" s="60">
        <f t="shared" si="29"/>
        <v>0</v>
      </c>
      <c r="K102" s="60">
        <f t="shared" si="29"/>
        <v>0</v>
      </c>
      <c r="L102" s="60">
        <f t="shared" si="29"/>
        <v>0</v>
      </c>
      <c r="M102" s="60">
        <f t="shared" si="29"/>
        <v>0</v>
      </c>
    </row>
    <row r="103" spans="1:13" ht="25.5">
      <c r="A103" s="61">
        <v>321</v>
      </c>
      <c r="B103" s="62" t="s">
        <v>17</v>
      </c>
      <c r="C103" s="60">
        <f t="shared" si="24"/>
        <v>18200</v>
      </c>
      <c r="D103" s="60">
        <f>SUM(D104,D105)</f>
        <v>1200</v>
      </c>
      <c r="E103" s="60">
        <f aca="true" t="shared" si="30" ref="E103:M103">SUM(E104,E105)</f>
        <v>0</v>
      </c>
      <c r="F103" s="60">
        <f t="shared" si="30"/>
        <v>0</v>
      </c>
      <c r="G103" s="60">
        <f t="shared" si="30"/>
        <v>0</v>
      </c>
      <c r="H103" s="60">
        <f t="shared" si="30"/>
        <v>17000</v>
      </c>
      <c r="I103" s="60">
        <f t="shared" si="30"/>
        <v>0</v>
      </c>
      <c r="J103" s="60">
        <f t="shared" si="30"/>
        <v>0</v>
      </c>
      <c r="K103" s="60">
        <f t="shared" si="30"/>
        <v>0</v>
      </c>
      <c r="L103" s="60">
        <f t="shared" si="30"/>
        <v>0</v>
      </c>
      <c r="M103" s="60">
        <f t="shared" si="30"/>
        <v>0</v>
      </c>
    </row>
    <row r="104" spans="1:13" ht="12.75" customHeight="1" hidden="1">
      <c r="A104" s="63">
        <v>3211</v>
      </c>
      <c r="B104" s="64" t="s">
        <v>57</v>
      </c>
      <c r="C104" s="65">
        <f t="shared" si="24"/>
        <v>0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</row>
    <row r="105" spans="1:13" ht="25.5" customHeight="1" hidden="1">
      <c r="A105" s="63">
        <v>3212</v>
      </c>
      <c r="B105" s="64" t="s">
        <v>58</v>
      </c>
      <c r="C105" s="65">
        <f t="shared" si="24"/>
        <v>18200</v>
      </c>
      <c r="D105" s="65">
        <v>1200</v>
      </c>
      <c r="E105" s="65"/>
      <c r="F105" s="65"/>
      <c r="G105" s="65"/>
      <c r="H105" s="65">
        <v>17000</v>
      </c>
      <c r="I105" s="65"/>
      <c r="J105" s="65">
        <v>0</v>
      </c>
      <c r="K105" s="65"/>
      <c r="L105" s="65"/>
      <c r="M105" s="65"/>
    </row>
    <row r="106" spans="1:13" ht="12.75">
      <c r="A106" s="58"/>
      <c r="B106" s="59" t="s">
        <v>105</v>
      </c>
      <c r="C106" s="60">
        <f aca="true" t="shared" si="31" ref="C106:M106">SUM(C90)</f>
        <v>222000</v>
      </c>
      <c r="D106" s="60">
        <f t="shared" si="31"/>
        <v>21400</v>
      </c>
      <c r="E106" s="60">
        <f t="shared" si="31"/>
        <v>0</v>
      </c>
      <c r="F106" s="60">
        <f t="shared" si="31"/>
        <v>0</v>
      </c>
      <c r="G106" s="60">
        <f t="shared" si="31"/>
        <v>0</v>
      </c>
      <c r="H106" s="60">
        <f t="shared" si="31"/>
        <v>200600</v>
      </c>
      <c r="I106" s="60">
        <f t="shared" si="31"/>
        <v>0</v>
      </c>
      <c r="J106" s="60">
        <f t="shared" si="31"/>
        <v>0</v>
      </c>
      <c r="K106" s="60">
        <f t="shared" si="31"/>
        <v>0</v>
      </c>
      <c r="L106" s="60">
        <f t="shared" si="31"/>
        <v>0</v>
      </c>
      <c r="M106" s="60">
        <f t="shared" si="31"/>
        <v>0</v>
      </c>
    </row>
    <row r="107" spans="1:13" ht="12.75">
      <c r="A107" s="68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3" ht="12.75">
      <c r="A108" s="92" t="s">
        <v>106</v>
      </c>
      <c r="B108" s="439" t="s">
        <v>129</v>
      </c>
      <c r="C108" s="439"/>
      <c r="D108" s="439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4" ht="12.75">
      <c r="A109" s="93">
        <v>3</v>
      </c>
      <c r="B109" s="94" t="s">
        <v>35</v>
      </c>
      <c r="C109" s="95">
        <f>SUM(C110)</f>
        <v>10500</v>
      </c>
      <c r="D109" s="95">
        <f aca="true" t="shared" si="32" ref="D109:M109">SUM(D110)</f>
        <v>0</v>
      </c>
      <c r="E109" s="95">
        <f t="shared" si="32"/>
        <v>0</v>
      </c>
      <c r="F109" s="95">
        <f t="shared" si="32"/>
        <v>0</v>
      </c>
      <c r="G109" s="95">
        <f t="shared" si="32"/>
        <v>0</v>
      </c>
      <c r="H109" s="95">
        <f t="shared" si="32"/>
        <v>10500</v>
      </c>
      <c r="I109" s="95">
        <f t="shared" si="32"/>
        <v>0</v>
      </c>
      <c r="J109" s="95">
        <f t="shared" si="32"/>
        <v>0</v>
      </c>
      <c r="K109" s="95">
        <f t="shared" si="32"/>
        <v>0</v>
      </c>
      <c r="L109" s="95">
        <f t="shared" si="32"/>
        <v>0</v>
      </c>
      <c r="M109" s="95">
        <f t="shared" si="32"/>
        <v>0</v>
      </c>
      <c r="N109" s="136"/>
    </row>
    <row r="110" spans="1:16" s="3" customFormat="1" ht="12.75">
      <c r="A110" s="43">
        <v>32</v>
      </c>
      <c r="B110" s="44" t="s">
        <v>16</v>
      </c>
      <c r="C110" s="45">
        <f>SUM(D110:M110)</f>
        <v>10500</v>
      </c>
      <c r="D110" s="45">
        <f>SUM(D111)</f>
        <v>0</v>
      </c>
      <c r="E110" s="45">
        <f aca="true" t="shared" si="33" ref="E110:M111">SUM(E111)</f>
        <v>0</v>
      </c>
      <c r="F110" s="45">
        <f t="shared" si="33"/>
        <v>0</v>
      </c>
      <c r="G110" s="45">
        <f t="shared" si="33"/>
        <v>0</v>
      </c>
      <c r="H110" s="45">
        <f t="shared" si="33"/>
        <v>10500</v>
      </c>
      <c r="I110" s="45">
        <f t="shared" si="33"/>
        <v>0</v>
      </c>
      <c r="J110" s="45">
        <f t="shared" si="33"/>
        <v>0</v>
      </c>
      <c r="K110" s="45">
        <f t="shared" si="33"/>
        <v>0</v>
      </c>
      <c r="L110" s="45">
        <f t="shared" si="33"/>
        <v>0</v>
      </c>
      <c r="M110" s="45">
        <f t="shared" si="33"/>
        <v>0</v>
      </c>
      <c r="N110" s="263"/>
      <c r="O110" s="261"/>
      <c r="P110" s="261"/>
    </row>
    <row r="111" spans="1:14" ht="12.75">
      <c r="A111" s="43">
        <v>322</v>
      </c>
      <c r="B111" s="44" t="s">
        <v>18</v>
      </c>
      <c r="C111" s="45">
        <f>SUM(D111:M111)</f>
        <v>10500</v>
      </c>
      <c r="D111" s="45">
        <f>SUM(D112)</f>
        <v>0</v>
      </c>
      <c r="E111" s="45">
        <f t="shared" si="33"/>
        <v>0</v>
      </c>
      <c r="F111" s="45">
        <f t="shared" si="33"/>
        <v>0</v>
      </c>
      <c r="G111" s="45">
        <f t="shared" si="33"/>
        <v>0</v>
      </c>
      <c r="H111" s="45">
        <f t="shared" si="33"/>
        <v>10500</v>
      </c>
      <c r="I111" s="45">
        <f t="shared" si="33"/>
        <v>0</v>
      </c>
      <c r="J111" s="45">
        <f>SUM(J112)</f>
        <v>0</v>
      </c>
      <c r="K111" s="45">
        <f t="shared" si="33"/>
        <v>0</v>
      </c>
      <c r="L111" s="45">
        <f t="shared" si="33"/>
        <v>0</v>
      </c>
      <c r="M111" s="45">
        <f t="shared" si="33"/>
        <v>0</v>
      </c>
      <c r="N111" s="136"/>
    </row>
    <row r="112" spans="1:14" ht="12.75">
      <c r="A112" s="46">
        <v>3222</v>
      </c>
      <c r="B112" s="47" t="s">
        <v>62</v>
      </c>
      <c r="C112" s="48">
        <f>SUM(D112:M112)</f>
        <v>10500</v>
      </c>
      <c r="D112" s="48">
        <v>0</v>
      </c>
      <c r="E112" s="48"/>
      <c r="F112" s="48"/>
      <c r="G112" s="48"/>
      <c r="H112" s="48">
        <v>10500</v>
      </c>
      <c r="I112" s="48"/>
      <c r="J112" s="48">
        <v>0</v>
      </c>
      <c r="K112" s="48"/>
      <c r="L112" s="48"/>
      <c r="M112" s="48"/>
      <c r="N112" s="136"/>
    </row>
    <row r="113" spans="1:14" ht="12.75">
      <c r="A113" s="46"/>
      <c r="B113" s="44" t="s">
        <v>105</v>
      </c>
      <c r="C113" s="45">
        <f aca="true" t="shared" si="34" ref="C113:I113">SUM(C111)</f>
        <v>10500</v>
      </c>
      <c r="D113" s="45">
        <f t="shared" si="34"/>
        <v>0</v>
      </c>
      <c r="E113" s="45">
        <f t="shared" si="34"/>
        <v>0</v>
      </c>
      <c r="F113" s="45">
        <f t="shared" si="34"/>
        <v>0</v>
      </c>
      <c r="G113" s="45">
        <f t="shared" si="34"/>
        <v>0</v>
      </c>
      <c r="H113" s="45">
        <f t="shared" si="34"/>
        <v>10500</v>
      </c>
      <c r="I113" s="45">
        <f t="shared" si="34"/>
        <v>0</v>
      </c>
      <c r="J113" s="45">
        <f>SUM(J111)</f>
        <v>0</v>
      </c>
      <c r="K113" s="45">
        <f>SUM(K111)</f>
        <v>0</v>
      </c>
      <c r="L113" s="45">
        <f>SUM(L111)</f>
        <v>0</v>
      </c>
      <c r="M113" s="45">
        <f>SUM(M111)</f>
        <v>0</v>
      </c>
      <c r="N113" s="136"/>
    </row>
    <row r="114" spans="1:14" ht="12.75">
      <c r="A114" s="66"/>
      <c r="B114" s="67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136"/>
    </row>
    <row r="115" spans="1:16" s="57" customFormat="1" ht="12.75">
      <c r="A115" s="96" t="s">
        <v>110</v>
      </c>
      <c r="B115" s="436" t="s">
        <v>109</v>
      </c>
      <c r="C115" s="436"/>
      <c r="D115" s="436"/>
      <c r="E115" s="133"/>
      <c r="F115" s="133"/>
      <c r="G115" s="133"/>
      <c r="H115" s="133"/>
      <c r="I115" s="133"/>
      <c r="J115" s="133"/>
      <c r="K115" s="133"/>
      <c r="L115" s="133"/>
      <c r="M115" s="133"/>
      <c r="N115" s="136"/>
      <c r="O115" s="136"/>
      <c r="P115" s="136"/>
    </row>
    <row r="116" spans="1:16" s="57" customFormat="1" ht="12.75">
      <c r="A116" s="97">
        <v>3</v>
      </c>
      <c r="B116" s="98" t="s">
        <v>35</v>
      </c>
      <c r="C116" s="99">
        <f>SUM(C117+C119+C122+C125)</f>
        <v>20600</v>
      </c>
      <c r="D116" s="99">
        <f aca="true" t="shared" si="35" ref="D116:M116">SUM(D117+D119+D122+D125)</f>
        <v>10800</v>
      </c>
      <c r="E116" s="99">
        <f t="shared" si="35"/>
        <v>0</v>
      </c>
      <c r="F116" s="99">
        <f t="shared" si="35"/>
        <v>0</v>
      </c>
      <c r="G116" s="99">
        <f t="shared" si="35"/>
        <v>0</v>
      </c>
      <c r="H116" s="99">
        <f t="shared" si="35"/>
        <v>0</v>
      </c>
      <c r="I116" s="99">
        <f t="shared" si="35"/>
        <v>9800</v>
      </c>
      <c r="J116" s="99">
        <f t="shared" si="35"/>
        <v>0</v>
      </c>
      <c r="K116" s="99">
        <f t="shared" si="35"/>
        <v>0</v>
      </c>
      <c r="L116" s="99">
        <f t="shared" si="35"/>
        <v>0</v>
      </c>
      <c r="M116" s="99">
        <f t="shared" si="35"/>
        <v>0</v>
      </c>
      <c r="N116" s="136"/>
      <c r="O116" s="136"/>
      <c r="P116" s="136"/>
    </row>
    <row r="117" spans="1:13" ht="18.75" customHeight="1">
      <c r="A117" s="100">
        <v>321</v>
      </c>
      <c r="B117" s="101" t="s">
        <v>17</v>
      </c>
      <c r="C117" s="53">
        <f>SUM(C118)</f>
        <v>7600</v>
      </c>
      <c r="D117" s="53">
        <f aca="true" t="shared" si="36" ref="D117:I117">SUM(D118)</f>
        <v>0</v>
      </c>
      <c r="E117" s="53">
        <f t="shared" si="36"/>
        <v>0</v>
      </c>
      <c r="F117" s="53">
        <f t="shared" si="36"/>
        <v>0</v>
      </c>
      <c r="G117" s="53">
        <f t="shared" si="36"/>
        <v>0</v>
      </c>
      <c r="H117" s="53">
        <f t="shared" si="36"/>
        <v>0</v>
      </c>
      <c r="I117" s="53">
        <f t="shared" si="36"/>
        <v>7600</v>
      </c>
      <c r="J117" s="53">
        <f>SUM(J118)</f>
        <v>0</v>
      </c>
      <c r="K117" s="53">
        <f>SUM(K118)</f>
        <v>0</v>
      </c>
      <c r="L117" s="53">
        <f>SUM(L118)</f>
        <v>0</v>
      </c>
      <c r="M117" s="53">
        <f>SUM(M118)</f>
        <v>0</v>
      </c>
    </row>
    <row r="118" spans="1:13" ht="12.75" customHeight="1" hidden="1">
      <c r="A118" s="54">
        <v>3211</v>
      </c>
      <c r="B118" s="55" t="s">
        <v>57</v>
      </c>
      <c r="C118" s="50">
        <f aca="true" t="shared" si="37" ref="C118:C127">SUM(D118:M118)</f>
        <v>7600</v>
      </c>
      <c r="D118" s="50"/>
      <c r="E118" s="50"/>
      <c r="F118" s="50"/>
      <c r="G118" s="50"/>
      <c r="H118" s="50"/>
      <c r="I118" s="50">
        <v>7600</v>
      </c>
      <c r="J118" s="50"/>
      <c r="K118" s="50"/>
      <c r="L118" s="50"/>
      <c r="M118" s="50"/>
    </row>
    <row r="119" spans="1:13" ht="12.75">
      <c r="A119" s="51">
        <v>322</v>
      </c>
      <c r="B119" s="52" t="s">
        <v>18</v>
      </c>
      <c r="C119" s="53">
        <f t="shared" si="37"/>
        <v>5100</v>
      </c>
      <c r="D119" s="53">
        <f>SUM(D120:D121)</f>
        <v>5100</v>
      </c>
      <c r="E119" s="53">
        <f aca="true" t="shared" si="38" ref="E119:M119">SUM(E120)</f>
        <v>0</v>
      </c>
      <c r="F119" s="53">
        <f t="shared" si="38"/>
        <v>0</v>
      </c>
      <c r="G119" s="53">
        <f>SUM(G120:G121)</f>
        <v>0</v>
      </c>
      <c r="H119" s="53">
        <f t="shared" si="38"/>
        <v>0</v>
      </c>
      <c r="I119" s="53">
        <f t="shared" si="38"/>
        <v>0</v>
      </c>
      <c r="J119" s="53">
        <f t="shared" si="38"/>
        <v>0</v>
      </c>
      <c r="K119" s="53">
        <f t="shared" si="38"/>
        <v>0</v>
      </c>
      <c r="L119" s="53">
        <f t="shared" si="38"/>
        <v>0</v>
      </c>
      <c r="M119" s="53">
        <f t="shared" si="38"/>
        <v>0</v>
      </c>
    </row>
    <row r="120" spans="1:16" s="57" customFormat="1" ht="25.5" customHeight="1" hidden="1">
      <c r="A120" s="54">
        <v>3221</v>
      </c>
      <c r="B120" s="55" t="s">
        <v>61</v>
      </c>
      <c r="C120" s="50">
        <f t="shared" si="37"/>
        <v>300</v>
      </c>
      <c r="D120" s="50">
        <v>300</v>
      </c>
      <c r="E120" s="50"/>
      <c r="F120" s="50"/>
      <c r="G120" s="50">
        <v>0</v>
      </c>
      <c r="H120" s="50"/>
      <c r="I120" s="50"/>
      <c r="J120" s="50"/>
      <c r="K120" s="50"/>
      <c r="L120" s="50"/>
      <c r="M120" s="50"/>
      <c r="N120" s="136"/>
      <c r="O120" s="136"/>
      <c r="P120" s="136"/>
    </row>
    <row r="121" spans="1:16" s="57" customFormat="1" ht="13.5" customHeight="1" hidden="1">
      <c r="A121" s="54">
        <v>3222</v>
      </c>
      <c r="B121" s="55" t="s">
        <v>62</v>
      </c>
      <c r="C121" s="50"/>
      <c r="D121" s="50">
        <v>4800</v>
      </c>
      <c r="E121" s="50"/>
      <c r="F121" s="50"/>
      <c r="G121" s="50">
        <v>0</v>
      </c>
      <c r="H121" s="50"/>
      <c r="I121" s="50"/>
      <c r="J121" s="50"/>
      <c r="K121" s="50"/>
      <c r="L121" s="50"/>
      <c r="M121" s="50"/>
      <c r="N121" s="136"/>
      <c r="O121" s="136"/>
      <c r="P121" s="136"/>
    </row>
    <row r="122" spans="1:16" s="71" customFormat="1" ht="12.75" customHeight="1">
      <c r="A122" s="100">
        <v>323</v>
      </c>
      <c r="B122" s="101" t="s">
        <v>19</v>
      </c>
      <c r="C122" s="53">
        <f t="shared" si="37"/>
        <v>6700</v>
      </c>
      <c r="D122" s="53">
        <f>SUM(D124)</f>
        <v>4500</v>
      </c>
      <c r="E122" s="53">
        <f aca="true" t="shared" si="39" ref="E122:M122">SUM(E124)</f>
        <v>0</v>
      </c>
      <c r="F122" s="53">
        <f t="shared" si="39"/>
        <v>0</v>
      </c>
      <c r="G122" s="53">
        <f t="shared" si="39"/>
        <v>0</v>
      </c>
      <c r="H122" s="53">
        <f t="shared" si="39"/>
        <v>0</v>
      </c>
      <c r="I122" s="53">
        <f>SUM(I123:I124)</f>
        <v>2200</v>
      </c>
      <c r="J122" s="53">
        <f t="shared" si="39"/>
        <v>0</v>
      </c>
      <c r="K122" s="53">
        <f t="shared" si="39"/>
        <v>0</v>
      </c>
      <c r="L122" s="53">
        <f t="shared" si="39"/>
        <v>0</v>
      </c>
      <c r="M122" s="53">
        <f t="shared" si="39"/>
        <v>0</v>
      </c>
      <c r="N122" s="263"/>
      <c r="O122" s="263"/>
      <c r="P122" s="263"/>
    </row>
    <row r="123" spans="1:16" s="71" customFormat="1" ht="12.75" customHeight="1" hidden="1">
      <c r="A123" s="54">
        <v>3231</v>
      </c>
      <c r="B123" s="55" t="s">
        <v>68</v>
      </c>
      <c r="C123" s="50">
        <f>SUM(P10)</f>
        <v>0</v>
      </c>
      <c r="D123" s="50"/>
      <c r="E123" s="50"/>
      <c r="F123" s="50"/>
      <c r="G123" s="50">
        <v>0</v>
      </c>
      <c r="H123" s="50"/>
      <c r="I123" s="50">
        <v>2200</v>
      </c>
      <c r="J123" s="50"/>
      <c r="K123" s="50"/>
      <c r="L123" s="50"/>
      <c r="M123" s="50"/>
      <c r="N123" s="263"/>
      <c r="O123" s="263"/>
      <c r="P123" s="263"/>
    </row>
    <row r="124" spans="1:16" s="72" customFormat="1" ht="12.75" customHeight="1" hidden="1">
      <c r="A124" s="54">
        <v>3237</v>
      </c>
      <c r="B124" s="55" t="s">
        <v>74</v>
      </c>
      <c r="C124" s="50">
        <f t="shared" si="37"/>
        <v>4500</v>
      </c>
      <c r="D124" s="50">
        <v>4500</v>
      </c>
      <c r="E124" s="50"/>
      <c r="F124" s="50"/>
      <c r="G124" s="50">
        <v>0</v>
      </c>
      <c r="H124" s="50"/>
      <c r="I124" s="50"/>
      <c r="J124" s="50"/>
      <c r="K124" s="50"/>
      <c r="L124" s="50"/>
      <c r="M124" s="50"/>
      <c r="N124" s="264"/>
      <c r="O124" s="264"/>
      <c r="P124" s="264"/>
    </row>
    <row r="125" spans="1:16" s="3" customFormat="1" ht="12.75" customHeight="1">
      <c r="A125" s="51">
        <v>329</v>
      </c>
      <c r="B125" s="52" t="s">
        <v>91</v>
      </c>
      <c r="C125" s="53">
        <f t="shared" si="37"/>
        <v>1200</v>
      </c>
      <c r="D125" s="53">
        <f>SUM(D126:D127)</f>
        <v>1200</v>
      </c>
      <c r="E125" s="53">
        <f aca="true" t="shared" si="40" ref="E125:M125">SUM(E127:E127)</f>
        <v>0</v>
      </c>
      <c r="F125" s="53">
        <f t="shared" si="40"/>
        <v>0</v>
      </c>
      <c r="G125" s="53">
        <f>SUM(G126:G127)</f>
        <v>0</v>
      </c>
      <c r="H125" s="53">
        <f t="shared" si="40"/>
        <v>0</v>
      </c>
      <c r="I125" s="53">
        <f t="shared" si="40"/>
        <v>0</v>
      </c>
      <c r="J125" s="53">
        <f t="shared" si="40"/>
        <v>0</v>
      </c>
      <c r="K125" s="53">
        <f t="shared" si="40"/>
        <v>0</v>
      </c>
      <c r="L125" s="53">
        <f t="shared" si="40"/>
        <v>0</v>
      </c>
      <c r="M125" s="53">
        <f t="shared" si="40"/>
        <v>0</v>
      </c>
      <c r="N125" s="261"/>
      <c r="O125" s="261"/>
      <c r="P125" s="261"/>
    </row>
    <row r="126" spans="1:16" s="3" customFormat="1" ht="12.75" customHeight="1" hidden="1">
      <c r="A126" s="54">
        <v>3293</v>
      </c>
      <c r="B126" s="55" t="s">
        <v>93</v>
      </c>
      <c r="C126" s="50">
        <f t="shared" si="37"/>
        <v>200</v>
      </c>
      <c r="D126" s="50">
        <v>200</v>
      </c>
      <c r="E126" s="53"/>
      <c r="F126" s="53"/>
      <c r="G126" s="50">
        <v>0</v>
      </c>
      <c r="H126" s="53"/>
      <c r="I126" s="53"/>
      <c r="J126" s="53"/>
      <c r="K126" s="53"/>
      <c r="L126" s="53"/>
      <c r="M126" s="53"/>
      <c r="N126" s="261"/>
      <c r="O126" s="261"/>
      <c r="P126" s="261"/>
    </row>
    <row r="127" spans="1:16" s="3" customFormat="1" ht="12.75" customHeight="1" hidden="1">
      <c r="A127" s="54">
        <v>3299</v>
      </c>
      <c r="B127" s="55" t="s">
        <v>91</v>
      </c>
      <c r="C127" s="50">
        <f t="shared" si="37"/>
        <v>1000</v>
      </c>
      <c r="D127" s="50">
        <v>1000</v>
      </c>
      <c r="E127" s="50"/>
      <c r="F127" s="50"/>
      <c r="G127" s="50">
        <v>0</v>
      </c>
      <c r="H127" s="50"/>
      <c r="I127" s="50"/>
      <c r="J127" s="50"/>
      <c r="K127" s="50"/>
      <c r="L127" s="50"/>
      <c r="M127" s="50"/>
      <c r="N127" s="261"/>
      <c r="O127" s="261"/>
      <c r="P127" s="261"/>
    </row>
    <row r="128" spans="1:16" s="3" customFormat="1" ht="12.75">
      <c r="A128" s="54"/>
      <c r="B128" s="52" t="s">
        <v>105</v>
      </c>
      <c r="C128" s="53">
        <f>SUM(C116)</f>
        <v>20600</v>
      </c>
      <c r="D128" s="53">
        <f aca="true" t="shared" si="41" ref="D128:M128">SUM(D116)</f>
        <v>10800</v>
      </c>
      <c r="E128" s="53">
        <f t="shared" si="41"/>
        <v>0</v>
      </c>
      <c r="F128" s="53">
        <f t="shared" si="41"/>
        <v>0</v>
      </c>
      <c r="G128" s="53">
        <f t="shared" si="41"/>
        <v>0</v>
      </c>
      <c r="H128" s="53">
        <f t="shared" si="41"/>
        <v>0</v>
      </c>
      <c r="I128" s="53">
        <f t="shared" si="41"/>
        <v>9800</v>
      </c>
      <c r="J128" s="53">
        <f t="shared" si="41"/>
        <v>0</v>
      </c>
      <c r="K128" s="53">
        <f t="shared" si="41"/>
        <v>0</v>
      </c>
      <c r="L128" s="53">
        <f t="shared" si="41"/>
        <v>0</v>
      </c>
      <c r="M128" s="53">
        <f t="shared" si="41"/>
        <v>0</v>
      </c>
      <c r="N128" s="261"/>
      <c r="O128" s="261"/>
      <c r="P128" s="261"/>
    </row>
    <row r="129" spans="1:16" s="3" customFormat="1" ht="12.75">
      <c r="A129" s="66"/>
      <c r="B129" s="67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261"/>
      <c r="O129" s="261"/>
      <c r="P129" s="261"/>
    </row>
    <row r="130" spans="1:16" s="3" customFormat="1" ht="12.75">
      <c r="A130" s="66"/>
      <c r="B130" s="67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261"/>
      <c r="O130" s="261"/>
      <c r="P130" s="261"/>
    </row>
    <row r="131" spans="1:16" s="3" customFormat="1" ht="12.75">
      <c r="A131" s="91" t="s">
        <v>111</v>
      </c>
      <c r="B131" s="440" t="s">
        <v>112</v>
      </c>
      <c r="C131" s="440"/>
      <c r="D131" s="440"/>
      <c r="E131" s="102"/>
      <c r="F131" s="146"/>
      <c r="G131" s="146"/>
      <c r="H131" s="147"/>
      <c r="I131" s="147"/>
      <c r="J131" s="147"/>
      <c r="K131" s="147"/>
      <c r="L131" s="147"/>
      <c r="M131" s="147"/>
      <c r="N131" s="261"/>
      <c r="O131" s="261"/>
      <c r="P131" s="261"/>
    </row>
    <row r="132" spans="1:16" s="3" customFormat="1" ht="12.75">
      <c r="A132" s="103">
        <v>45</v>
      </c>
      <c r="B132" s="104" t="s">
        <v>113</v>
      </c>
      <c r="C132" s="105">
        <f aca="true" t="shared" si="42" ref="C132:M132">SUM(C133)</f>
        <v>9530000</v>
      </c>
      <c r="D132" s="141">
        <f t="shared" si="42"/>
        <v>0</v>
      </c>
      <c r="E132" s="105">
        <f t="shared" si="42"/>
        <v>0</v>
      </c>
      <c r="F132" s="141">
        <f t="shared" si="42"/>
        <v>0</v>
      </c>
      <c r="G132" s="141">
        <f t="shared" si="42"/>
        <v>0</v>
      </c>
      <c r="H132" s="141">
        <f t="shared" si="42"/>
        <v>0</v>
      </c>
      <c r="I132" s="141">
        <f t="shared" si="42"/>
        <v>9530000</v>
      </c>
      <c r="J132" s="141">
        <f t="shared" si="42"/>
        <v>0</v>
      </c>
      <c r="K132" s="141">
        <f t="shared" si="42"/>
        <v>0</v>
      </c>
      <c r="L132" s="141">
        <f t="shared" si="42"/>
        <v>0</v>
      </c>
      <c r="M132" s="141">
        <f t="shared" si="42"/>
        <v>0</v>
      </c>
      <c r="N132" s="261"/>
      <c r="O132" s="261"/>
      <c r="P132" s="261"/>
    </row>
    <row r="133" spans="1:16" s="3" customFormat="1" ht="12.75">
      <c r="A133" s="103">
        <v>451</v>
      </c>
      <c r="B133" s="104" t="s">
        <v>114</v>
      </c>
      <c r="C133" s="106">
        <f>SUM(C134)</f>
        <v>9530000</v>
      </c>
      <c r="D133" s="142">
        <f aca="true" t="shared" si="43" ref="D133:M133">SUM(D134)</f>
        <v>0</v>
      </c>
      <c r="E133" s="106">
        <f t="shared" si="43"/>
        <v>0</v>
      </c>
      <c r="F133" s="142">
        <f t="shared" si="43"/>
        <v>0</v>
      </c>
      <c r="G133" s="142">
        <f t="shared" si="43"/>
        <v>0</v>
      </c>
      <c r="H133" s="142">
        <f t="shared" si="43"/>
        <v>0</v>
      </c>
      <c r="I133" s="142">
        <f>SUM(I134)</f>
        <v>9530000</v>
      </c>
      <c r="J133" s="142">
        <f t="shared" si="43"/>
        <v>0</v>
      </c>
      <c r="K133" s="142">
        <f t="shared" si="43"/>
        <v>0</v>
      </c>
      <c r="L133" s="142">
        <f t="shared" si="43"/>
        <v>0</v>
      </c>
      <c r="M133" s="142">
        <f t="shared" si="43"/>
        <v>0</v>
      </c>
      <c r="N133" s="261"/>
      <c r="O133" s="261"/>
      <c r="P133" s="261"/>
    </row>
    <row r="134" spans="1:16" s="3" customFormat="1" ht="12.75" customHeight="1" hidden="1">
      <c r="A134" s="107">
        <v>4511</v>
      </c>
      <c r="B134" s="108" t="s">
        <v>114</v>
      </c>
      <c r="C134" s="109">
        <f>SUM(D134:J134)</f>
        <v>9530000</v>
      </c>
      <c r="D134" s="143">
        <v>0</v>
      </c>
      <c r="E134" s="109">
        <v>0</v>
      </c>
      <c r="F134" s="148">
        <v>0</v>
      </c>
      <c r="G134" s="148"/>
      <c r="H134" s="148"/>
      <c r="I134" s="148">
        <v>9530000</v>
      </c>
      <c r="J134" s="148"/>
      <c r="K134" s="148"/>
      <c r="L134" s="149"/>
      <c r="M134" s="148"/>
      <c r="N134" s="261"/>
      <c r="O134" s="261"/>
      <c r="P134" s="261"/>
    </row>
    <row r="135" spans="1:16" s="3" customFormat="1" ht="12.75">
      <c r="A135" s="107"/>
      <c r="B135" s="120" t="s">
        <v>105</v>
      </c>
      <c r="C135" s="106">
        <f>SUM(C132)</f>
        <v>9530000</v>
      </c>
      <c r="D135" s="142">
        <f aca="true" t="shared" si="44" ref="D135:M135">SUM(D132)</f>
        <v>0</v>
      </c>
      <c r="E135" s="106">
        <f t="shared" si="44"/>
        <v>0</v>
      </c>
      <c r="F135" s="142">
        <f t="shared" si="44"/>
        <v>0</v>
      </c>
      <c r="G135" s="142">
        <f t="shared" si="44"/>
        <v>0</v>
      </c>
      <c r="H135" s="142">
        <f t="shared" si="44"/>
        <v>0</v>
      </c>
      <c r="I135" s="142">
        <f t="shared" si="44"/>
        <v>9530000</v>
      </c>
      <c r="J135" s="142">
        <f t="shared" si="44"/>
        <v>0</v>
      </c>
      <c r="K135" s="142">
        <f t="shared" si="44"/>
        <v>0</v>
      </c>
      <c r="L135" s="142">
        <f t="shared" si="44"/>
        <v>0</v>
      </c>
      <c r="M135" s="142">
        <f t="shared" si="44"/>
        <v>0</v>
      </c>
      <c r="N135" s="261"/>
      <c r="O135" s="261"/>
      <c r="P135" s="261"/>
    </row>
    <row r="136" spans="1:16" s="3" customFormat="1" ht="15.75">
      <c r="A136" s="86"/>
      <c r="B136" s="87"/>
      <c r="C136" s="73"/>
      <c r="D136" s="144"/>
      <c r="E136" s="73"/>
      <c r="F136" s="144"/>
      <c r="G136" s="144"/>
      <c r="H136" s="144"/>
      <c r="I136" s="144"/>
      <c r="J136" s="144"/>
      <c r="K136" s="144"/>
      <c r="L136" s="144"/>
      <c r="M136" s="144"/>
      <c r="N136" s="261"/>
      <c r="O136" s="261"/>
      <c r="P136" s="261"/>
    </row>
    <row r="137" spans="1:16" s="3" customFormat="1" ht="15.75">
      <c r="A137" s="110" t="s">
        <v>116</v>
      </c>
      <c r="B137" s="441" t="s">
        <v>115</v>
      </c>
      <c r="C137" s="441"/>
      <c r="D137" s="441"/>
      <c r="E137" s="135"/>
      <c r="F137" s="150"/>
      <c r="G137" s="150"/>
      <c r="H137" s="150"/>
      <c r="I137" s="150"/>
      <c r="J137" s="150"/>
      <c r="K137" s="150"/>
      <c r="L137" s="150"/>
      <c r="M137" s="150"/>
      <c r="N137" s="261"/>
      <c r="O137" s="261"/>
      <c r="P137" s="261"/>
    </row>
    <row r="138" spans="1:16" s="3" customFormat="1" ht="12.75">
      <c r="A138" s="111">
        <v>3</v>
      </c>
      <c r="B138" s="112" t="s">
        <v>35</v>
      </c>
      <c r="C138" s="113">
        <f aca="true" t="shared" si="45" ref="C138:M138">SUM(C139+C150+C178+C184+C187)</f>
        <v>3327429</v>
      </c>
      <c r="D138" s="113">
        <f t="shared" si="45"/>
        <v>0</v>
      </c>
      <c r="E138" s="134">
        <f t="shared" si="45"/>
        <v>0</v>
      </c>
      <c r="F138" s="134">
        <f t="shared" si="45"/>
        <v>0</v>
      </c>
      <c r="G138" s="134">
        <f t="shared" si="45"/>
        <v>0</v>
      </c>
      <c r="H138" s="134">
        <f t="shared" si="45"/>
        <v>3327429</v>
      </c>
      <c r="I138" s="134">
        <f t="shared" si="45"/>
        <v>0</v>
      </c>
      <c r="J138" s="134">
        <f t="shared" si="45"/>
        <v>0</v>
      </c>
      <c r="K138" s="134">
        <f t="shared" si="45"/>
        <v>0</v>
      </c>
      <c r="L138" s="134">
        <f t="shared" si="45"/>
        <v>0</v>
      </c>
      <c r="M138" s="134">
        <f t="shared" si="45"/>
        <v>0</v>
      </c>
      <c r="N138" s="261"/>
      <c r="O138" s="261"/>
      <c r="P138" s="261"/>
    </row>
    <row r="139" spans="1:17" s="3" customFormat="1" ht="12.75">
      <c r="A139" s="111">
        <v>31</v>
      </c>
      <c r="B139" s="112" t="s">
        <v>12</v>
      </c>
      <c r="C139" s="113">
        <f aca="true" t="shared" si="46" ref="C139:C186">SUM(D139:M139)</f>
        <v>293453</v>
      </c>
      <c r="D139" s="113">
        <f aca="true" t="shared" si="47" ref="D139:M139">SUM(D140,D145,D147)</f>
        <v>0</v>
      </c>
      <c r="E139" s="113">
        <f t="shared" si="47"/>
        <v>0</v>
      </c>
      <c r="F139" s="113">
        <f t="shared" si="47"/>
        <v>0</v>
      </c>
      <c r="G139" s="113">
        <f t="shared" si="47"/>
        <v>0</v>
      </c>
      <c r="H139" s="113">
        <f t="shared" si="47"/>
        <v>293453</v>
      </c>
      <c r="I139" s="113">
        <f t="shared" si="47"/>
        <v>0</v>
      </c>
      <c r="J139" s="113">
        <f t="shared" si="47"/>
        <v>0</v>
      </c>
      <c r="K139" s="113">
        <f t="shared" si="47"/>
        <v>0</v>
      </c>
      <c r="L139" s="113">
        <f t="shared" si="47"/>
        <v>0</v>
      </c>
      <c r="M139" s="113">
        <f t="shared" si="47"/>
        <v>0</v>
      </c>
      <c r="N139" s="261"/>
      <c r="O139" s="261"/>
      <c r="P139" s="261"/>
      <c r="Q139" s="261"/>
    </row>
    <row r="140" spans="1:16" s="3" customFormat="1" ht="12.75">
      <c r="A140" s="114">
        <v>311</v>
      </c>
      <c r="B140" s="115" t="s">
        <v>13</v>
      </c>
      <c r="C140" s="113">
        <f t="shared" si="46"/>
        <v>171330</v>
      </c>
      <c r="D140" s="113">
        <f aca="true" t="shared" si="48" ref="D140:M140">SUM(D141,D142,D143,D144)</f>
        <v>0</v>
      </c>
      <c r="E140" s="113">
        <f t="shared" si="48"/>
        <v>0</v>
      </c>
      <c r="F140" s="113">
        <f t="shared" si="48"/>
        <v>0</v>
      </c>
      <c r="G140" s="113">
        <f t="shared" si="48"/>
        <v>0</v>
      </c>
      <c r="H140" s="113">
        <f t="shared" si="48"/>
        <v>171330</v>
      </c>
      <c r="I140" s="113">
        <f t="shared" si="48"/>
        <v>0</v>
      </c>
      <c r="J140" s="113">
        <f t="shared" si="48"/>
        <v>0</v>
      </c>
      <c r="K140" s="113">
        <f t="shared" si="48"/>
        <v>0</v>
      </c>
      <c r="L140" s="113">
        <f t="shared" si="48"/>
        <v>0</v>
      </c>
      <c r="M140" s="113">
        <f t="shared" si="48"/>
        <v>0</v>
      </c>
      <c r="N140" s="261"/>
      <c r="O140" s="261"/>
      <c r="P140" s="261"/>
    </row>
    <row r="141" spans="1:16" s="3" customFormat="1" ht="12.75" customHeight="1" hidden="1">
      <c r="A141" s="116">
        <v>3111</v>
      </c>
      <c r="B141" s="117" t="s">
        <v>51</v>
      </c>
      <c r="C141" s="118">
        <f t="shared" si="46"/>
        <v>171330</v>
      </c>
      <c r="D141" s="118"/>
      <c r="E141" s="118"/>
      <c r="F141" s="118"/>
      <c r="G141" s="118"/>
      <c r="H141" s="118">
        <v>171330</v>
      </c>
      <c r="I141" s="118"/>
      <c r="J141" s="118"/>
      <c r="K141" s="118"/>
      <c r="L141" s="118"/>
      <c r="M141" s="118"/>
      <c r="N141" s="261"/>
      <c r="O141" s="261"/>
      <c r="P141" s="261"/>
    </row>
    <row r="142" spans="1:16" s="3" customFormat="1" ht="12.75" customHeight="1" hidden="1">
      <c r="A142" s="116">
        <v>3112</v>
      </c>
      <c r="B142" s="117" t="s">
        <v>52</v>
      </c>
      <c r="C142" s="118">
        <f t="shared" si="46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261"/>
      <c r="O142" s="261"/>
      <c r="P142" s="261"/>
    </row>
    <row r="143" spans="1:16" s="3" customFormat="1" ht="12.75" customHeight="1" hidden="1">
      <c r="A143" s="116">
        <v>3113</v>
      </c>
      <c r="B143" s="117" t="s">
        <v>53</v>
      </c>
      <c r="C143" s="118">
        <f t="shared" si="46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261"/>
      <c r="O143" s="261"/>
      <c r="P143" s="261"/>
    </row>
    <row r="144" spans="1:16" s="3" customFormat="1" ht="12.75" customHeight="1" hidden="1">
      <c r="A144" s="116">
        <v>3114</v>
      </c>
      <c r="B144" s="117" t="s">
        <v>54</v>
      </c>
      <c r="C144" s="118">
        <f t="shared" si="46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261"/>
      <c r="O144" s="261"/>
      <c r="P144" s="261"/>
    </row>
    <row r="145" spans="1:16" s="3" customFormat="1" ht="12.75">
      <c r="A145" s="114">
        <v>312</v>
      </c>
      <c r="B145" s="115" t="s">
        <v>14</v>
      </c>
      <c r="C145" s="118">
        <f t="shared" si="46"/>
        <v>93450</v>
      </c>
      <c r="D145" s="113">
        <f aca="true" t="shared" si="49" ref="D145:M145">SUM(D146)</f>
        <v>0</v>
      </c>
      <c r="E145" s="113">
        <f t="shared" si="49"/>
        <v>0</v>
      </c>
      <c r="F145" s="113">
        <f t="shared" si="49"/>
        <v>0</v>
      </c>
      <c r="G145" s="113">
        <f t="shared" si="49"/>
        <v>0</v>
      </c>
      <c r="H145" s="113">
        <f t="shared" si="49"/>
        <v>93450</v>
      </c>
      <c r="I145" s="113">
        <f t="shared" si="49"/>
        <v>0</v>
      </c>
      <c r="J145" s="113">
        <f t="shared" si="49"/>
        <v>0</v>
      </c>
      <c r="K145" s="113">
        <f t="shared" si="49"/>
        <v>0</v>
      </c>
      <c r="L145" s="113">
        <f t="shared" si="49"/>
        <v>0</v>
      </c>
      <c r="M145" s="113">
        <f t="shared" si="49"/>
        <v>0</v>
      </c>
      <c r="N145" s="261"/>
      <c r="O145" s="261"/>
      <c r="P145" s="261"/>
    </row>
    <row r="146" spans="1:16" s="3" customFormat="1" ht="12.75" hidden="1">
      <c r="A146" s="116">
        <v>3121</v>
      </c>
      <c r="B146" s="117" t="s">
        <v>14</v>
      </c>
      <c r="C146" s="118">
        <f t="shared" si="46"/>
        <v>93450</v>
      </c>
      <c r="D146" s="118"/>
      <c r="E146" s="118"/>
      <c r="F146" s="118"/>
      <c r="G146" s="118"/>
      <c r="H146" s="118">
        <v>93450</v>
      </c>
      <c r="I146" s="118"/>
      <c r="J146" s="118"/>
      <c r="K146" s="118"/>
      <c r="L146" s="118"/>
      <c r="M146" s="118"/>
      <c r="N146" s="261"/>
      <c r="O146" s="261"/>
      <c r="P146" s="261"/>
    </row>
    <row r="147" spans="1:16" s="3" customFormat="1" ht="12.75">
      <c r="A147" s="114">
        <v>313</v>
      </c>
      <c r="B147" s="112" t="s">
        <v>15</v>
      </c>
      <c r="C147" s="113">
        <f t="shared" si="46"/>
        <v>28673</v>
      </c>
      <c r="D147" s="113">
        <f>SUM(D148,D149,)</f>
        <v>0</v>
      </c>
      <c r="E147" s="113">
        <f>SUM(E148,E149,)</f>
        <v>0</v>
      </c>
      <c r="F147" s="113">
        <f>SUM(F148,F149,)</f>
        <v>0</v>
      </c>
      <c r="G147" s="113">
        <f>SUM(G148,G149,)</f>
        <v>0</v>
      </c>
      <c r="H147" s="113">
        <f aca="true" t="shared" si="50" ref="H147:M147">SUM(H148,H149,)</f>
        <v>28673</v>
      </c>
      <c r="I147" s="113">
        <f t="shared" si="50"/>
        <v>0</v>
      </c>
      <c r="J147" s="113">
        <f t="shared" si="50"/>
        <v>0</v>
      </c>
      <c r="K147" s="113">
        <f t="shared" si="50"/>
        <v>0</v>
      </c>
      <c r="L147" s="113">
        <f t="shared" si="50"/>
        <v>0</v>
      </c>
      <c r="M147" s="113">
        <f t="shared" si="50"/>
        <v>0</v>
      </c>
      <c r="N147" s="261"/>
      <c r="O147" s="261"/>
      <c r="P147" s="261"/>
    </row>
    <row r="148" spans="1:16" s="3" customFormat="1" ht="25.5" customHeight="1" hidden="1">
      <c r="A148" s="116">
        <v>3131</v>
      </c>
      <c r="B148" s="117" t="s">
        <v>55</v>
      </c>
      <c r="C148" s="118">
        <f t="shared" si="46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261"/>
      <c r="O148" s="261"/>
      <c r="P148" s="261"/>
    </row>
    <row r="149" spans="1:16" s="3" customFormat="1" ht="25.5" hidden="1">
      <c r="A149" s="116">
        <v>3132</v>
      </c>
      <c r="B149" s="117" t="s">
        <v>56</v>
      </c>
      <c r="C149" s="118">
        <f t="shared" si="46"/>
        <v>28673</v>
      </c>
      <c r="D149" s="118"/>
      <c r="E149" s="118"/>
      <c r="F149" s="118"/>
      <c r="G149" s="118"/>
      <c r="H149" s="118">
        <v>28673</v>
      </c>
      <c r="I149" s="118"/>
      <c r="J149" s="118"/>
      <c r="K149" s="118"/>
      <c r="L149" s="118"/>
      <c r="M149" s="118"/>
      <c r="N149" s="261"/>
      <c r="O149" s="261"/>
      <c r="P149" s="261"/>
    </row>
    <row r="150" spans="1:16" s="3" customFormat="1" ht="12.75">
      <c r="A150" s="111">
        <v>32</v>
      </c>
      <c r="B150" s="112" t="s">
        <v>16</v>
      </c>
      <c r="C150" s="113">
        <f t="shared" si="46"/>
        <v>2886776</v>
      </c>
      <c r="D150" s="113">
        <f>SUM(D151+D153+D160+D169+D171)</f>
        <v>0</v>
      </c>
      <c r="E150" s="113">
        <f aca="true" t="shared" si="51" ref="E150:M150">SUM(E151,E153,E160,E169,E171)</f>
        <v>0</v>
      </c>
      <c r="F150" s="113">
        <f t="shared" si="51"/>
        <v>0</v>
      </c>
      <c r="G150" s="113">
        <f t="shared" si="51"/>
        <v>0</v>
      </c>
      <c r="H150" s="113">
        <f t="shared" si="51"/>
        <v>2886776</v>
      </c>
      <c r="I150" s="113">
        <f t="shared" si="51"/>
        <v>0</v>
      </c>
      <c r="J150" s="113">
        <f t="shared" si="51"/>
        <v>0</v>
      </c>
      <c r="K150" s="113">
        <f t="shared" si="51"/>
        <v>0</v>
      </c>
      <c r="L150" s="113">
        <f t="shared" si="51"/>
        <v>0</v>
      </c>
      <c r="M150" s="113">
        <f t="shared" si="51"/>
        <v>0</v>
      </c>
      <c r="N150" s="261"/>
      <c r="O150" s="261"/>
      <c r="P150" s="261"/>
    </row>
    <row r="151" spans="1:16" s="3" customFormat="1" ht="25.5">
      <c r="A151" s="114">
        <v>321</v>
      </c>
      <c r="B151" s="115" t="s">
        <v>17</v>
      </c>
      <c r="C151" s="113">
        <f aca="true" t="shared" si="52" ref="C151:M151">SUM(C152:C152)</f>
        <v>233096</v>
      </c>
      <c r="D151" s="113">
        <f t="shared" si="52"/>
        <v>0</v>
      </c>
      <c r="E151" s="113">
        <f t="shared" si="52"/>
        <v>0</v>
      </c>
      <c r="F151" s="113">
        <f t="shared" si="52"/>
        <v>0</v>
      </c>
      <c r="G151" s="113">
        <f t="shared" si="52"/>
        <v>0</v>
      </c>
      <c r="H151" s="113">
        <f t="shared" si="52"/>
        <v>233096</v>
      </c>
      <c r="I151" s="113">
        <f t="shared" si="52"/>
        <v>0</v>
      </c>
      <c r="J151" s="113">
        <f t="shared" si="52"/>
        <v>0</v>
      </c>
      <c r="K151" s="113">
        <f t="shared" si="52"/>
        <v>0</v>
      </c>
      <c r="L151" s="113">
        <f t="shared" si="52"/>
        <v>0</v>
      </c>
      <c r="M151" s="113">
        <f t="shared" si="52"/>
        <v>0</v>
      </c>
      <c r="N151" s="261"/>
      <c r="O151" s="261"/>
      <c r="P151" s="261"/>
    </row>
    <row r="152" spans="1:16" s="3" customFormat="1" ht="12.75" hidden="1">
      <c r="A152" s="116">
        <v>3211</v>
      </c>
      <c r="B152" s="117" t="s">
        <v>57</v>
      </c>
      <c r="C152" s="118">
        <f t="shared" si="46"/>
        <v>233096</v>
      </c>
      <c r="D152" s="118"/>
      <c r="E152" s="118"/>
      <c r="F152" s="118"/>
      <c r="G152" s="118"/>
      <c r="H152" s="118">
        <v>233096</v>
      </c>
      <c r="I152" s="118"/>
      <c r="J152" s="118"/>
      <c r="K152" s="118"/>
      <c r="L152" s="118"/>
      <c r="M152" s="118"/>
      <c r="N152" s="261"/>
      <c r="O152" s="261"/>
      <c r="P152" s="261"/>
    </row>
    <row r="153" spans="1:16" s="3" customFormat="1" ht="12.75">
      <c r="A153" s="111">
        <v>322</v>
      </c>
      <c r="B153" s="112" t="s">
        <v>18</v>
      </c>
      <c r="C153" s="113">
        <f aca="true" t="shared" si="53" ref="C153:M153">SUM(C154:C159)</f>
        <v>91243</v>
      </c>
      <c r="D153" s="113">
        <f t="shared" si="53"/>
        <v>0</v>
      </c>
      <c r="E153" s="113">
        <f t="shared" si="53"/>
        <v>0</v>
      </c>
      <c r="F153" s="113">
        <f t="shared" si="53"/>
        <v>0</v>
      </c>
      <c r="G153" s="113">
        <f t="shared" si="53"/>
        <v>0</v>
      </c>
      <c r="H153" s="113">
        <f t="shared" si="53"/>
        <v>91243</v>
      </c>
      <c r="I153" s="113">
        <f t="shared" si="53"/>
        <v>0</v>
      </c>
      <c r="J153" s="113">
        <f t="shared" si="53"/>
        <v>0</v>
      </c>
      <c r="K153" s="113">
        <f t="shared" si="53"/>
        <v>0</v>
      </c>
      <c r="L153" s="113">
        <f t="shared" si="53"/>
        <v>0</v>
      </c>
      <c r="M153" s="113">
        <f t="shared" si="53"/>
        <v>0</v>
      </c>
      <c r="N153" s="261"/>
      <c r="O153" s="261"/>
      <c r="P153" s="261"/>
    </row>
    <row r="154" spans="1:16" s="3" customFormat="1" ht="25.5" hidden="1">
      <c r="A154" s="116">
        <v>3221</v>
      </c>
      <c r="B154" s="117" t="s">
        <v>61</v>
      </c>
      <c r="C154" s="118">
        <f t="shared" si="46"/>
        <v>28743</v>
      </c>
      <c r="D154" s="118"/>
      <c r="E154" s="118"/>
      <c r="F154" s="118"/>
      <c r="G154" s="118"/>
      <c r="H154" s="118">
        <v>28743</v>
      </c>
      <c r="I154" s="118"/>
      <c r="J154" s="118"/>
      <c r="K154" s="118"/>
      <c r="L154" s="118"/>
      <c r="M154" s="118"/>
      <c r="N154" s="261"/>
      <c r="O154" s="261"/>
      <c r="P154" s="261"/>
    </row>
    <row r="155" spans="1:16" s="3" customFormat="1" ht="12.75" hidden="1">
      <c r="A155" s="116">
        <v>3222</v>
      </c>
      <c r="B155" s="117" t="s">
        <v>62</v>
      </c>
      <c r="C155" s="118">
        <f t="shared" si="46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261"/>
      <c r="O155" s="261"/>
      <c r="P155" s="261"/>
    </row>
    <row r="156" spans="1:16" s="3" customFormat="1" ht="12.75" hidden="1">
      <c r="A156" s="116">
        <v>3223</v>
      </c>
      <c r="B156" s="117" t="s">
        <v>63</v>
      </c>
      <c r="C156" s="118">
        <f t="shared" si="46"/>
        <v>10000</v>
      </c>
      <c r="D156" s="118"/>
      <c r="E156" s="118"/>
      <c r="F156" s="118"/>
      <c r="G156" s="118"/>
      <c r="H156" s="118">
        <v>10000</v>
      </c>
      <c r="I156" s="118"/>
      <c r="J156" s="118"/>
      <c r="K156" s="118"/>
      <c r="L156" s="118"/>
      <c r="M156" s="118"/>
      <c r="N156" s="261"/>
      <c r="O156" s="261"/>
      <c r="P156" s="261"/>
    </row>
    <row r="157" spans="1:16" s="3" customFormat="1" ht="25.5" hidden="1">
      <c r="A157" s="116">
        <v>3224</v>
      </c>
      <c r="B157" s="117" t="s">
        <v>64</v>
      </c>
      <c r="C157" s="118">
        <f t="shared" si="46"/>
        <v>10500</v>
      </c>
      <c r="D157" s="118"/>
      <c r="E157" s="118"/>
      <c r="F157" s="118"/>
      <c r="G157" s="118"/>
      <c r="H157" s="118">
        <v>10500</v>
      </c>
      <c r="I157" s="118"/>
      <c r="J157" s="118"/>
      <c r="K157" s="118"/>
      <c r="L157" s="118"/>
      <c r="M157" s="118"/>
      <c r="N157" s="261"/>
      <c r="O157" s="261"/>
      <c r="P157" s="261"/>
    </row>
    <row r="158" spans="1:16" s="3" customFormat="1" ht="12.75" hidden="1">
      <c r="A158" s="116">
        <v>3225</v>
      </c>
      <c r="B158" s="117" t="s">
        <v>65</v>
      </c>
      <c r="C158" s="118">
        <f t="shared" si="46"/>
        <v>20000</v>
      </c>
      <c r="D158" s="118"/>
      <c r="E158" s="118"/>
      <c r="F158" s="118"/>
      <c r="G158" s="118"/>
      <c r="H158" s="118">
        <v>20000</v>
      </c>
      <c r="I158" s="118"/>
      <c r="J158" s="118"/>
      <c r="K158" s="118"/>
      <c r="L158" s="118"/>
      <c r="M158" s="118"/>
      <c r="N158" s="261"/>
      <c r="O158" s="261"/>
      <c r="P158" s="261"/>
    </row>
    <row r="159" spans="1:16" s="3" customFormat="1" ht="25.5" hidden="1">
      <c r="A159" s="116">
        <v>3227</v>
      </c>
      <c r="B159" s="117" t="s">
        <v>67</v>
      </c>
      <c r="C159" s="118">
        <f t="shared" si="46"/>
        <v>22000</v>
      </c>
      <c r="D159" s="118"/>
      <c r="E159" s="118"/>
      <c r="F159" s="118"/>
      <c r="G159" s="118"/>
      <c r="H159" s="118">
        <v>22000</v>
      </c>
      <c r="I159" s="118"/>
      <c r="J159" s="118"/>
      <c r="K159" s="118"/>
      <c r="L159" s="118"/>
      <c r="M159" s="118"/>
      <c r="N159" s="261"/>
      <c r="O159" s="261"/>
      <c r="P159" s="261"/>
    </row>
    <row r="160" spans="1:16" s="3" customFormat="1" ht="12.75">
      <c r="A160" s="114">
        <v>323</v>
      </c>
      <c r="B160" s="115" t="s">
        <v>19</v>
      </c>
      <c r="C160" s="113">
        <f>SUM(D160:M161)</f>
        <v>228492</v>
      </c>
      <c r="D160" s="113">
        <f aca="true" t="shared" si="54" ref="D160:M160">SUM(D161:D168)</f>
        <v>0</v>
      </c>
      <c r="E160" s="113">
        <f t="shared" si="54"/>
        <v>0</v>
      </c>
      <c r="F160" s="113">
        <f t="shared" si="54"/>
        <v>0</v>
      </c>
      <c r="G160" s="113">
        <f t="shared" si="54"/>
        <v>0</v>
      </c>
      <c r="H160" s="113">
        <f t="shared" si="54"/>
        <v>223122</v>
      </c>
      <c r="I160" s="113">
        <f t="shared" si="54"/>
        <v>0</v>
      </c>
      <c r="J160" s="113">
        <f t="shared" si="54"/>
        <v>0</v>
      </c>
      <c r="K160" s="113">
        <f t="shared" si="54"/>
        <v>0</v>
      </c>
      <c r="L160" s="113">
        <f t="shared" si="54"/>
        <v>0</v>
      </c>
      <c r="M160" s="113">
        <f t="shared" si="54"/>
        <v>0</v>
      </c>
      <c r="N160" s="261"/>
      <c r="O160" s="261"/>
      <c r="P160" s="261"/>
    </row>
    <row r="161" spans="1:16" s="3" customFormat="1" ht="12.75" hidden="1">
      <c r="A161" s="116">
        <v>3231</v>
      </c>
      <c r="B161" s="117" t="s">
        <v>68</v>
      </c>
      <c r="C161" s="118">
        <f t="shared" si="46"/>
        <v>5370</v>
      </c>
      <c r="D161" s="118"/>
      <c r="E161" s="118"/>
      <c r="F161" s="118"/>
      <c r="G161" s="118"/>
      <c r="H161" s="118">
        <v>5370</v>
      </c>
      <c r="I161" s="118"/>
      <c r="J161" s="118"/>
      <c r="K161" s="118"/>
      <c r="L161" s="118"/>
      <c r="M161" s="118"/>
      <c r="N161" s="261"/>
      <c r="O161" s="261"/>
      <c r="P161" s="261"/>
    </row>
    <row r="162" spans="1:16" s="3" customFormat="1" ht="25.5" hidden="1">
      <c r="A162" s="116">
        <v>3232</v>
      </c>
      <c r="B162" s="117" t="s">
        <v>69</v>
      </c>
      <c r="C162" s="118">
        <f t="shared" si="46"/>
        <v>5000</v>
      </c>
      <c r="D162" s="118"/>
      <c r="E162" s="118"/>
      <c r="F162" s="118"/>
      <c r="G162" s="118"/>
      <c r="H162" s="118">
        <v>5000</v>
      </c>
      <c r="I162" s="118"/>
      <c r="J162" s="118"/>
      <c r="K162" s="118"/>
      <c r="L162" s="118"/>
      <c r="M162" s="118"/>
      <c r="N162" s="261"/>
      <c r="O162" s="261"/>
      <c r="P162" s="261"/>
    </row>
    <row r="163" spans="1:16" s="3" customFormat="1" ht="12.75" hidden="1">
      <c r="A163" s="116">
        <v>3233</v>
      </c>
      <c r="B163" s="117" t="s">
        <v>70</v>
      </c>
      <c r="C163" s="118">
        <f t="shared" si="46"/>
        <v>31500</v>
      </c>
      <c r="D163" s="118"/>
      <c r="E163" s="118"/>
      <c r="F163" s="118"/>
      <c r="G163" s="118"/>
      <c r="H163" s="118">
        <v>31500</v>
      </c>
      <c r="I163" s="118"/>
      <c r="J163" s="118"/>
      <c r="K163" s="118"/>
      <c r="L163" s="118"/>
      <c r="M163" s="118"/>
      <c r="N163" s="261"/>
      <c r="O163" s="261"/>
      <c r="P163" s="261"/>
    </row>
    <row r="164" spans="1:16" s="3" customFormat="1" ht="12.75" hidden="1">
      <c r="A164" s="116">
        <v>3234</v>
      </c>
      <c r="B164" s="117" t="s">
        <v>71</v>
      </c>
      <c r="C164" s="118">
        <f t="shared" si="46"/>
        <v>0</v>
      </c>
      <c r="D164" s="118"/>
      <c r="E164" s="118"/>
      <c r="F164" s="118"/>
      <c r="G164" s="118"/>
      <c r="H164" s="118">
        <v>0</v>
      </c>
      <c r="I164" s="118"/>
      <c r="J164" s="118"/>
      <c r="K164" s="118"/>
      <c r="L164" s="118"/>
      <c r="M164" s="118"/>
      <c r="N164" s="261"/>
      <c r="O164" s="261"/>
      <c r="P164" s="261"/>
    </row>
    <row r="165" spans="1:16" s="3" customFormat="1" ht="12.75" hidden="1">
      <c r="A165" s="116">
        <v>3235</v>
      </c>
      <c r="B165" s="117" t="s">
        <v>72</v>
      </c>
      <c r="C165" s="118">
        <f t="shared" si="46"/>
        <v>0</v>
      </c>
      <c r="D165" s="118"/>
      <c r="E165" s="118"/>
      <c r="F165" s="118"/>
      <c r="G165" s="118"/>
      <c r="H165" s="118">
        <v>0</v>
      </c>
      <c r="I165" s="118"/>
      <c r="J165" s="118"/>
      <c r="K165" s="118"/>
      <c r="L165" s="118"/>
      <c r="M165" s="118"/>
      <c r="N165" s="261"/>
      <c r="O165" s="261"/>
      <c r="P165" s="261"/>
    </row>
    <row r="166" spans="1:16" s="3" customFormat="1" ht="12.75" hidden="1">
      <c r="A166" s="116">
        <v>3237</v>
      </c>
      <c r="B166" s="117" t="s">
        <v>74</v>
      </c>
      <c r="C166" s="118">
        <f t="shared" si="46"/>
        <v>170252</v>
      </c>
      <c r="D166" s="118"/>
      <c r="E166" s="118"/>
      <c r="F166" s="118"/>
      <c r="G166" s="118"/>
      <c r="H166" s="118">
        <v>170252</v>
      </c>
      <c r="I166" s="118"/>
      <c r="J166" s="118"/>
      <c r="K166" s="118"/>
      <c r="L166" s="118"/>
      <c r="M166" s="118"/>
      <c r="N166" s="261"/>
      <c r="O166" s="261"/>
      <c r="P166" s="261"/>
    </row>
    <row r="167" spans="1:16" s="3" customFormat="1" ht="12.75" hidden="1">
      <c r="A167" s="116">
        <v>3238</v>
      </c>
      <c r="B167" s="117" t="s">
        <v>75</v>
      </c>
      <c r="C167" s="118">
        <f t="shared" si="46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261"/>
      <c r="O167" s="261"/>
      <c r="P167" s="261"/>
    </row>
    <row r="168" spans="1:16" s="3" customFormat="1" ht="12.75" hidden="1">
      <c r="A168" s="116">
        <v>3239</v>
      </c>
      <c r="B168" s="117" t="s">
        <v>76</v>
      </c>
      <c r="C168" s="118">
        <f t="shared" si="46"/>
        <v>11000</v>
      </c>
      <c r="D168" s="118"/>
      <c r="E168" s="118"/>
      <c r="F168" s="118"/>
      <c r="G168" s="118"/>
      <c r="H168" s="118">
        <v>11000</v>
      </c>
      <c r="I168" s="118"/>
      <c r="J168" s="118"/>
      <c r="K168" s="118"/>
      <c r="L168" s="118"/>
      <c r="M168" s="118"/>
      <c r="N168" s="261"/>
      <c r="O168" s="261"/>
      <c r="P168" s="261"/>
    </row>
    <row r="169" spans="1:16" s="3" customFormat="1" ht="25.5">
      <c r="A169" s="111">
        <v>324</v>
      </c>
      <c r="B169" s="112" t="s">
        <v>90</v>
      </c>
      <c r="C169" s="113">
        <f t="shared" si="46"/>
        <v>2193544</v>
      </c>
      <c r="D169" s="113">
        <f>SUM(D170)</f>
        <v>0</v>
      </c>
      <c r="E169" s="113">
        <f>SUM(E170)</f>
        <v>0</v>
      </c>
      <c r="F169" s="113">
        <f aca="true" t="shared" si="55" ref="F169:M169">SUM(F170)</f>
        <v>0</v>
      </c>
      <c r="G169" s="113">
        <f t="shared" si="55"/>
        <v>0</v>
      </c>
      <c r="H169" s="113">
        <f t="shared" si="55"/>
        <v>2193544</v>
      </c>
      <c r="I169" s="113">
        <f t="shared" si="55"/>
        <v>0</v>
      </c>
      <c r="J169" s="113">
        <f t="shared" si="55"/>
        <v>0</v>
      </c>
      <c r="K169" s="113">
        <f t="shared" si="55"/>
        <v>0</v>
      </c>
      <c r="L169" s="113">
        <f t="shared" si="55"/>
        <v>0</v>
      </c>
      <c r="M169" s="113">
        <f t="shared" si="55"/>
        <v>0</v>
      </c>
      <c r="N169" s="261"/>
      <c r="O169" s="261"/>
      <c r="P169" s="261"/>
    </row>
    <row r="170" spans="1:16" s="3" customFormat="1" ht="12.75" hidden="1">
      <c r="A170" s="116">
        <v>3241</v>
      </c>
      <c r="B170" s="117" t="s">
        <v>90</v>
      </c>
      <c r="C170" s="113">
        <f t="shared" si="46"/>
        <v>2193544</v>
      </c>
      <c r="D170" s="118"/>
      <c r="E170" s="118"/>
      <c r="F170" s="118"/>
      <c r="G170" s="118"/>
      <c r="H170" s="118">
        <v>2193544</v>
      </c>
      <c r="I170" s="118"/>
      <c r="J170" s="118"/>
      <c r="K170" s="118"/>
      <c r="L170" s="118"/>
      <c r="M170" s="118"/>
      <c r="N170" s="261"/>
      <c r="O170" s="261"/>
      <c r="P170" s="261"/>
    </row>
    <row r="171" spans="1:16" s="3" customFormat="1" ht="25.5">
      <c r="A171" s="111">
        <v>329</v>
      </c>
      <c r="B171" s="112" t="s">
        <v>91</v>
      </c>
      <c r="C171" s="113">
        <f t="shared" si="46"/>
        <v>145771</v>
      </c>
      <c r="D171" s="113">
        <f aca="true" t="shared" si="56" ref="D171:M171">SUM(D172:D177)</f>
        <v>0</v>
      </c>
      <c r="E171" s="113">
        <f t="shared" si="56"/>
        <v>0</v>
      </c>
      <c r="F171" s="113">
        <f t="shared" si="56"/>
        <v>0</v>
      </c>
      <c r="G171" s="113">
        <f t="shared" si="56"/>
        <v>0</v>
      </c>
      <c r="H171" s="113">
        <f t="shared" si="56"/>
        <v>145771</v>
      </c>
      <c r="I171" s="113">
        <f t="shared" si="56"/>
        <v>0</v>
      </c>
      <c r="J171" s="113">
        <f t="shared" si="56"/>
        <v>0</v>
      </c>
      <c r="K171" s="113">
        <f t="shared" si="56"/>
        <v>0</v>
      </c>
      <c r="L171" s="113">
        <f t="shared" si="56"/>
        <v>0</v>
      </c>
      <c r="M171" s="113">
        <f t="shared" si="56"/>
        <v>0</v>
      </c>
      <c r="N171" s="261"/>
      <c r="O171" s="261"/>
      <c r="P171" s="261"/>
    </row>
    <row r="172" spans="1:16" s="3" customFormat="1" ht="12.75" hidden="1">
      <c r="A172" s="116">
        <v>3292</v>
      </c>
      <c r="B172" s="117" t="s">
        <v>92</v>
      </c>
      <c r="C172" s="118">
        <f t="shared" si="46"/>
        <v>39200</v>
      </c>
      <c r="D172" s="118"/>
      <c r="E172" s="118"/>
      <c r="F172" s="118"/>
      <c r="G172" s="118"/>
      <c r="H172" s="118">
        <v>39200</v>
      </c>
      <c r="I172" s="118"/>
      <c r="J172" s="118"/>
      <c r="K172" s="118"/>
      <c r="L172" s="118"/>
      <c r="M172" s="118"/>
      <c r="N172" s="261"/>
      <c r="O172" s="261"/>
      <c r="P172" s="261"/>
    </row>
    <row r="173" spans="1:16" s="3" customFormat="1" ht="12.75" hidden="1">
      <c r="A173" s="116">
        <v>3293</v>
      </c>
      <c r="B173" s="117" t="s">
        <v>93</v>
      </c>
      <c r="C173" s="118">
        <f t="shared" si="46"/>
        <v>62566</v>
      </c>
      <c r="D173" s="118"/>
      <c r="E173" s="118"/>
      <c r="F173" s="118"/>
      <c r="G173" s="118"/>
      <c r="H173" s="118">
        <v>62566</v>
      </c>
      <c r="I173" s="118"/>
      <c r="J173" s="118"/>
      <c r="K173" s="118"/>
      <c r="L173" s="118"/>
      <c r="M173" s="118"/>
      <c r="N173" s="261"/>
      <c r="O173" s="261"/>
      <c r="P173" s="261"/>
    </row>
    <row r="174" spans="1:16" s="3" customFormat="1" ht="12.75" hidden="1">
      <c r="A174" s="116">
        <v>3294</v>
      </c>
      <c r="B174" s="117" t="s">
        <v>108</v>
      </c>
      <c r="C174" s="118">
        <f t="shared" si="46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261"/>
      <c r="O174" s="261"/>
      <c r="P174" s="261"/>
    </row>
    <row r="175" spans="1:16" s="3" customFormat="1" ht="12.75" hidden="1">
      <c r="A175" s="116">
        <v>3295</v>
      </c>
      <c r="B175" s="117" t="s">
        <v>99</v>
      </c>
      <c r="C175" s="118">
        <f t="shared" si="46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261"/>
      <c r="O175" s="261"/>
      <c r="P175" s="261"/>
    </row>
    <row r="176" spans="1:16" s="3" customFormat="1" ht="12.75" hidden="1">
      <c r="A176" s="116">
        <v>3296</v>
      </c>
      <c r="B176" s="117" t="s">
        <v>107</v>
      </c>
      <c r="C176" s="118">
        <f t="shared" si="46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261"/>
      <c r="O176" s="261"/>
      <c r="P176" s="261"/>
    </row>
    <row r="177" spans="1:16" s="3" customFormat="1" ht="12.75" hidden="1">
      <c r="A177" s="116">
        <v>3299</v>
      </c>
      <c r="B177" s="117" t="s">
        <v>91</v>
      </c>
      <c r="C177" s="118">
        <f t="shared" si="46"/>
        <v>44005</v>
      </c>
      <c r="D177" s="118"/>
      <c r="E177" s="118"/>
      <c r="F177" s="118"/>
      <c r="G177" s="118"/>
      <c r="H177" s="118">
        <v>44005</v>
      </c>
      <c r="I177" s="118"/>
      <c r="J177" s="118"/>
      <c r="K177" s="118"/>
      <c r="L177" s="118"/>
      <c r="M177" s="118"/>
      <c r="N177" s="261"/>
      <c r="O177" s="261"/>
      <c r="P177" s="261"/>
    </row>
    <row r="178" spans="1:16" s="3" customFormat="1" ht="12.75">
      <c r="A178" s="111">
        <v>34</v>
      </c>
      <c r="B178" s="112" t="s">
        <v>20</v>
      </c>
      <c r="C178" s="113">
        <f t="shared" si="46"/>
        <v>7200</v>
      </c>
      <c r="D178" s="113">
        <f aca="true" t="shared" si="57" ref="D178:M178">SUM(D179)</f>
        <v>0</v>
      </c>
      <c r="E178" s="113">
        <f t="shared" si="57"/>
        <v>0</v>
      </c>
      <c r="F178" s="113">
        <f t="shared" si="57"/>
        <v>0</v>
      </c>
      <c r="G178" s="113">
        <f t="shared" si="57"/>
        <v>0</v>
      </c>
      <c r="H178" s="113">
        <f t="shared" si="57"/>
        <v>7200</v>
      </c>
      <c r="I178" s="113">
        <f t="shared" si="57"/>
        <v>0</v>
      </c>
      <c r="J178" s="113">
        <f t="shared" si="57"/>
        <v>0</v>
      </c>
      <c r="K178" s="113">
        <f t="shared" si="57"/>
        <v>0</v>
      </c>
      <c r="L178" s="113">
        <f t="shared" si="57"/>
        <v>0</v>
      </c>
      <c r="M178" s="113">
        <f t="shared" si="57"/>
        <v>0</v>
      </c>
      <c r="N178" s="261"/>
      <c r="O178" s="261"/>
      <c r="P178" s="261"/>
    </row>
    <row r="179" spans="1:16" s="3" customFormat="1" ht="12.75">
      <c r="A179" s="114">
        <v>343</v>
      </c>
      <c r="B179" s="115" t="s">
        <v>21</v>
      </c>
      <c r="C179" s="113">
        <f t="shared" si="46"/>
        <v>7200</v>
      </c>
      <c r="D179" s="119">
        <f aca="true" t="shared" si="58" ref="D179:M179">SUM(D180,D181,D182,D183)</f>
        <v>0</v>
      </c>
      <c r="E179" s="119">
        <f t="shared" si="58"/>
        <v>0</v>
      </c>
      <c r="F179" s="119">
        <f t="shared" si="58"/>
        <v>0</v>
      </c>
      <c r="G179" s="119">
        <f t="shared" si="58"/>
        <v>0</v>
      </c>
      <c r="H179" s="119">
        <f t="shared" si="58"/>
        <v>7200</v>
      </c>
      <c r="I179" s="119">
        <f t="shared" si="58"/>
        <v>0</v>
      </c>
      <c r="J179" s="119">
        <f t="shared" si="58"/>
        <v>0</v>
      </c>
      <c r="K179" s="119">
        <f t="shared" si="58"/>
        <v>0</v>
      </c>
      <c r="L179" s="119">
        <f t="shared" si="58"/>
        <v>0</v>
      </c>
      <c r="M179" s="119">
        <f t="shared" si="58"/>
        <v>0</v>
      </c>
      <c r="N179" s="261"/>
      <c r="O179" s="261"/>
      <c r="P179" s="261"/>
    </row>
    <row r="180" spans="1:16" s="3" customFormat="1" ht="25.5" hidden="1">
      <c r="A180" s="116">
        <v>3431</v>
      </c>
      <c r="B180" s="117" t="s">
        <v>77</v>
      </c>
      <c r="C180" s="118">
        <f t="shared" si="46"/>
        <v>4000</v>
      </c>
      <c r="D180" s="118"/>
      <c r="E180" s="118"/>
      <c r="F180" s="118"/>
      <c r="G180" s="118"/>
      <c r="H180" s="118">
        <v>4000</v>
      </c>
      <c r="I180" s="118"/>
      <c r="J180" s="118"/>
      <c r="K180" s="118"/>
      <c r="L180" s="118"/>
      <c r="M180" s="118"/>
      <c r="N180" s="261"/>
      <c r="O180" s="261"/>
      <c r="P180" s="261"/>
    </row>
    <row r="181" spans="1:16" s="3" customFormat="1" ht="25.5" hidden="1">
      <c r="A181" s="116">
        <v>3432</v>
      </c>
      <c r="B181" s="117" t="s">
        <v>78</v>
      </c>
      <c r="C181" s="118">
        <f t="shared" si="46"/>
        <v>3200</v>
      </c>
      <c r="D181" s="118"/>
      <c r="E181" s="118"/>
      <c r="F181" s="118"/>
      <c r="G181" s="118"/>
      <c r="H181" s="118">
        <v>3200</v>
      </c>
      <c r="I181" s="118"/>
      <c r="J181" s="118"/>
      <c r="K181" s="118"/>
      <c r="L181" s="118"/>
      <c r="M181" s="118"/>
      <c r="N181" s="261"/>
      <c r="O181" s="261"/>
      <c r="P181" s="261"/>
    </row>
    <row r="182" spans="1:16" s="3" customFormat="1" ht="12.75" hidden="1">
      <c r="A182" s="116">
        <v>3433</v>
      </c>
      <c r="B182" s="117" t="s">
        <v>79</v>
      </c>
      <c r="C182" s="118">
        <f t="shared" si="46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261"/>
      <c r="O182" s="261"/>
      <c r="P182" s="261"/>
    </row>
    <row r="183" spans="1:16" s="3" customFormat="1" ht="25.5" hidden="1">
      <c r="A183" s="116">
        <v>3434</v>
      </c>
      <c r="B183" s="117" t="s">
        <v>80</v>
      </c>
      <c r="C183" s="113">
        <f t="shared" si="46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261"/>
      <c r="O183" s="261"/>
      <c r="P183" s="261"/>
    </row>
    <row r="184" spans="1:16" s="3" customFormat="1" ht="20.25" customHeight="1">
      <c r="A184" s="111">
        <v>36</v>
      </c>
      <c r="B184" s="112" t="s">
        <v>120</v>
      </c>
      <c r="C184" s="113">
        <f aca="true" t="shared" si="59" ref="C184:M184">SUM(C185)</f>
        <v>140000</v>
      </c>
      <c r="D184" s="113">
        <f t="shared" si="59"/>
        <v>0</v>
      </c>
      <c r="E184" s="113">
        <f t="shared" si="59"/>
        <v>0</v>
      </c>
      <c r="F184" s="113">
        <f t="shared" si="59"/>
        <v>0</v>
      </c>
      <c r="G184" s="113">
        <f t="shared" si="59"/>
        <v>0</v>
      </c>
      <c r="H184" s="113">
        <f t="shared" si="59"/>
        <v>140000</v>
      </c>
      <c r="I184" s="113">
        <f t="shared" si="59"/>
        <v>0</v>
      </c>
      <c r="J184" s="113">
        <f t="shared" si="59"/>
        <v>0</v>
      </c>
      <c r="K184" s="113">
        <f t="shared" si="59"/>
        <v>0</v>
      </c>
      <c r="L184" s="113">
        <f t="shared" si="59"/>
        <v>0</v>
      </c>
      <c r="M184" s="113">
        <f t="shared" si="59"/>
        <v>0</v>
      </c>
      <c r="N184" s="261"/>
      <c r="O184" s="261"/>
      <c r="P184" s="261"/>
    </row>
    <row r="185" spans="1:16" s="3" customFormat="1" ht="12.75">
      <c r="A185" s="111">
        <v>369</v>
      </c>
      <c r="B185" s="112" t="s">
        <v>118</v>
      </c>
      <c r="C185" s="113">
        <f t="shared" si="46"/>
        <v>140000</v>
      </c>
      <c r="D185" s="113">
        <f aca="true" t="shared" si="60" ref="D185:M185">SUM(D186)</f>
        <v>0</v>
      </c>
      <c r="E185" s="113">
        <f t="shared" si="60"/>
        <v>0</v>
      </c>
      <c r="F185" s="113">
        <f t="shared" si="60"/>
        <v>0</v>
      </c>
      <c r="G185" s="113">
        <f t="shared" si="60"/>
        <v>0</v>
      </c>
      <c r="H185" s="113">
        <f t="shared" si="60"/>
        <v>140000</v>
      </c>
      <c r="I185" s="113">
        <f t="shared" si="60"/>
        <v>0</v>
      </c>
      <c r="J185" s="113">
        <f t="shared" si="60"/>
        <v>0</v>
      </c>
      <c r="K185" s="113">
        <f t="shared" si="60"/>
        <v>0</v>
      </c>
      <c r="L185" s="113">
        <f t="shared" si="60"/>
        <v>0</v>
      </c>
      <c r="M185" s="113">
        <f t="shared" si="60"/>
        <v>0</v>
      </c>
      <c r="N185" s="261"/>
      <c r="O185" s="261"/>
      <c r="P185" s="261"/>
    </row>
    <row r="186" spans="1:16" s="3" customFormat="1" ht="12.75" hidden="1">
      <c r="A186" s="116">
        <v>3693</v>
      </c>
      <c r="B186" s="117" t="s">
        <v>117</v>
      </c>
      <c r="C186" s="113">
        <f t="shared" si="46"/>
        <v>140000</v>
      </c>
      <c r="D186" s="118"/>
      <c r="E186" s="118"/>
      <c r="F186" s="118"/>
      <c r="G186" s="118"/>
      <c r="H186" s="118">
        <v>140000</v>
      </c>
      <c r="I186" s="118"/>
      <c r="J186" s="118"/>
      <c r="K186" s="118"/>
      <c r="L186" s="118"/>
      <c r="M186" s="118"/>
      <c r="N186" s="261"/>
      <c r="O186" s="261"/>
      <c r="P186" s="261"/>
    </row>
    <row r="187" spans="1:16" s="3" customFormat="1" ht="12.75">
      <c r="A187" s="111">
        <v>38</v>
      </c>
      <c r="B187" s="112" t="s">
        <v>98</v>
      </c>
      <c r="C187" s="113">
        <f aca="true" t="shared" si="61" ref="C187:J187">SUM(C188)</f>
        <v>0</v>
      </c>
      <c r="D187" s="113">
        <f t="shared" si="61"/>
        <v>0</v>
      </c>
      <c r="E187" s="113">
        <f t="shared" si="61"/>
        <v>0</v>
      </c>
      <c r="F187" s="113">
        <f t="shared" si="61"/>
        <v>0</v>
      </c>
      <c r="G187" s="113">
        <f t="shared" si="61"/>
        <v>0</v>
      </c>
      <c r="H187" s="113">
        <f t="shared" si="61"/>
        <v>0</v>
      </c>
      <c r="I187" s="113">
        <f t="shared" si="61"/>
        <v>0</v>
      </c>
      <c r="J187" s="113">
        <f t="shared" si="61"/>
        <v>0</v>
      </c>
      <c r="K187" s="113">
        <f>SUM(K188)</f>
        <v>0</v>
      </c>
      <c r="L187" s="113">
        <f>SUM(L188)</f>
        <v>0</v>
      </c>
      <c r="M187" s="113">
        <f>SUM(M188)</f>
        <v>0</v>
      </c>
      <c r="N187" s="261"/>
      <c r="O187" s="261"/>
      <c r="P187" s="261"/>
    </row>
    <row r="188" spans="1:16" s="3" customFormat="1" ht="12.75">
      <c r="A188" s="111">
        <v>381</v>
      </c>
      <c r="B188" s="112" t="s">
        <v>96</v>
      </c>
      <c r="C188" s="113">
        <f>SUM(D188:M188)</f>
        <v>0</v>
      </c>
      <c r="D188" s="113">
        <f aca="true" t="shared" si="62" ref="D188:M188">SUM(D189)</f>
        <v>0</v>
      </c>
      <c r="E188" s="113">
        <f t="shared" si="62"/>
        <v>0</v>
      </c>
      <c r="F188" s="113">
        <f t="shared" si="62"/>
        <v>0</v>
      </c>
      <c r="G188" s="113">
        <f t="shared" si="62"/>
        <v>0</v>
      </c>
      <c r="H188" s="113">
        <f t="shared" si="62"/>
        <v>0</v>
      </c>
      <c r="I188" s="113">
        <f t="shared" si="62"/>
        <v>0</v>
      </c>
      <c r="J188" s="113">
        <f t="shared" si="62"/>
        <v>0</v>
      </c>
      <c r="K188" s="113">
        <f t="shared" si="62"/>
        <v>0</v>
      </c>
      <c r="L188" s="113">
        <f t="shared" si="62"/>
        <v>0</v>
      </c>
      <c r="M188" s="113">
        <f t="shared" si="62"/>
        <v>0</v>
      </c>
      <c r="N188" s="261"/>
      <c r="O188" s="261"/>
      <c r="P188" s="261"/>
    </row>
    <row r="189" spans="1:16" s="3" customFormat="1" ht="12.75" hidden="1">
      <c r="A189" s="116">
        <v>3811</v>
      </c>
      <c r="B189" s="117" t="s">
        <v>97</v>
      </c>
      <c r="C189" s="118"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261"/>
      <c r="O189" s="261"/>
      <c r="P189" s="261"/>
    </row>
    <row r="190" spans="1:16" s="3" customFormat="1" ht="25.5">
      <c r="A190" s="111">
        <v>4</v>
      </c>
      <c r="B190" s="112" t="s">
        <v>22</v>
      </c>
      <c r="C190" s="113">
        <f aca="true" t="shared" si="63" ref="C190:C204">SUM(D190:M190)</f>
        <v>144000</v>
      </c>
      <c r="D190" s="113">
        <f aca="true" t="shared" si="64" ref="D190:M190">SUM(D191)</f>
        <v>0</v>
      </c>
      <c r="E190" s="113">
        <f t="shared" si="64"/>
        <v>0</v>
      </c>
      <c r="F190" s="113">
        <f t="shared" si="64"/>
        <v>0</v>
      </c>
      <c r="G190" s="113">
        <f t="shared" si="64"/>
        <v>0</v>
      </c>
      <c r="H190" s="113">
        <f>SUM(H191)</f>
        <v>144000</v>
      </c>
      <c r="I190" s="113">
        <f t="shared" si="64"/>
        <v>0</v>
      </c>
      <c r="J190" s="113">
        <f t="shared" si="64"/>
        <v>0</v>
      </c>
      <c r="K190" s="113">
        <f t="shared" si="64"/>
        <v>0</v>
      </c>
      <c r="L190" s="113">
        <f t="shared" si="64"/>
        <v>0</v>
      </c>
      <c r="M190" s="113">
        <f t="shared" si="64"/>
        <v>0</v>
      </c>
      <c r="N190" s="261"/>
      <c r="O190" s="261"/>
      <c r="P190" s="261"/>
    </row>
    <row r="191" spans="1:16" s="3" customFormat="1" ht="38.25">
      <c r="A191" s="111">
        <v>42</v>
      </c>
      <c r="B191" s="112" t="s">
        <v>38</v>
      </c>
      <c r="C191" s="113">
        <f t="shared" si="63"/>
        <v>144000</v>
      </c>
      <c r="D191" s="119">
        <f aca="true" t="shared" si="65" ref="D191:M191">SUM(D192:D204)</f>
        <v>0</v>
      </c>
      <c r="E191" s="119">
        <f t="shared" si="65"/>
        <v>0</v>
      </c>
      <c r="F191" s="119">
        <f t="shared" si="65"/>
        <v>0</v>
      </c>
      <c r="G191" s="119">
        <f t="shared" si="65"/>
        <v>0</v>
      </c>
      <c r="H191" s="119">
        <f>SUM(H192+H197+H202)</f>
        <v>144000</v>
      </c>
      <c r="I191" s="119">
        <f t="shared" si="65"/>
        <v>0</v>
      </c>
      <c r="J191" s="119">
        <f t="shared" si="65"/>
        <v>0</v>
      </c>
      <c r="K191" s="119">
        <f t="shared" si="65"/>
        <v>0</v>
      </c>
      <c r="L191" s="119">
        <f t="shared" si="65"/>
        <v>0</v>
      </c>
      <c r="M191" s="119">
        <f t="shared" si="65"/>
        <v>0</v>
      </c>
      <c r="N191" s="261"/>
      <c r="O191" s="261"/>
      <c r="P191" s="261"/>
    </row>
    <row r="192" spans="1:16" s="3" customFormat="1" ht="12.75">
      <c r="A192" s="114">
        <v>421</v>
      </c>
      <c r="B192" s="115" t="s">
        <v>34</v>
      </c>
      <c r="C192" s="118">
        <f t="shared" si="63"/>
        <v>0</v>
      </c>
      <c r="D192" s="119">
        <f aca="true" t="shared" si="66" ref="D192:M192">SUM(D193:D196)</f>
        <v>0</v>
      </c>
      <c r="E192" s="119">
        <f t="shared" si="66"/>
        <v>0</v>
      </c>
      <c r="F192" s="119">
        <f t="shared" si="66"/>
        <v>0</v>
      </c>
      <c r="G192" s="119">
        <f t="shared" si="66"/>
        <v>0</v>
      </c>
      <c r="H192" s="119">
        <f t="shared" si="66"/>
        <v>0</v>
      </c>
      <c r="I192" s="119">
        <f t="shared" si="66"/>
        <v>0</v>
      </c>
      <c r="J192" s="119">
        <f t="shared" si="66"/>
        <v>0</v>
      </c>
      <c r="K192" s="119">
        <f t="shared" si="66"/>
        <v>0</v>
      </c>
      <c r="L192" s="119">
        <f t="shared" si="66"/>
        <v>0</v>
      </c>
      <c r="M192" s="119">
        <f t="shared" si="66"/>
        <v>0</v>
      </c>
      <c r="N192" s="261"/>
      <c r="O192" s="261"/>
      <c r="P192" s="261"/>
    </row>
    <row r="193" spans="1:16" s="3" customFormat="1" ht="12.75" hidden="1">
      <c r="A193" s="116">
        <v>4211</v>
      </c>
      <c r="B193" s="117" t="s">
        <v>81</v>
      </c>
      <c r="C193" s="118">
        <f t="shared" si="63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261"/>
      <c r="O193" s="261"/>
      <c r="P193" s="261"/>
    </row>
    <row r="194" spans="1:16" s="3" customFormat="1" ht="12.75" hidden="1">
      <c r="A194" s="116">
        <v>4212</v>
      </c>
      <c r="B194" s="117" t="s">
        <v>82</v>
      </c>
      <c r="C194" s="118">
        <f t="shared" si="63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261"/>
      <c r="O194" s="261"/>
      <c r="P194" s="261"/>
    </row>
    <row r="195" spans="1:16" s="3" customFormat="1" ht="25.5" hidden="1">
      <c r="A195" s="116">
        <v>4213</v>
      </c>
      <c r="B195" s="117" t="s">
        <v>83</v>
      </c>
      <c r="C195" s="118">
        <f t="shared" si="63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261"/>
      <c r="O195" s="261"/>
      <c r="P195" s="261"/>
    </row>
    <row r="196" spans="1:16" s="3" customFormat="1" ht="12.75" hidden="1">
      <c r="A196" s="116">
        <v>4214</v>
      </c>
      <c r="B196" s="117" t="s">
        <v>84</v>
      </c>
      <c r="C196" s="118">
        <f t="shared" si="63"/>
        <v>0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261"/>
      <c r="O196" s="261"/>
      <c r="P196" s="261"/>
    </row>
    <row r="197" spans="1:16" s="3" customFormat="1" ht="12.75">
      <c r="A197" s="111">
        <v>422</v>
      </c>
      <c r="B197" s="112" t="s">
        <v>119</v>
      </c>
      <c r="C197" s="113">
        <f t="shared" si="63"/>
        <v>64000</v>
      </c>
      <c r="D197" s="113">
        <f aca="true" t="shared" si="67" ref="D197:M197">SUM(D199)</f>
        <v>0</v>
      </c>
      <c r="E197" s="113">
        <f t="shared" si="67"/>
        <v>0</v>
      </c>
      <c r="F197" s="113">
        <f t="shared" si="67"/>
        <v>0</v>
      </c>
      <c r="G197" s="113">
        <f t="shared" si="67"/>
        <v>0</v>
      </c>
      <c r="H197" s="113">
        <f>SUM(H198:H199)</f>
        <v>64000</v>
      </c>
      <c r="I197" s="113">
        <f t="shared" si="67"/>
        <v>0</v>
      </c>
      <c r="J197" s="113">
        <f t="shared" si="67"/>
        <v>0</v>
      </c>
      <c r="K197" s="113">
        <f t="shared" si="67"/>
        <v>0</v>
      </c>
      <c r="L197" s="113">
        <f t="shared" si="67"/>
        <v>0</v>
      </c>
      <c r="M197" s="113">
        <f t="shared" si="67"/>
        <v>0</v>
      </c>
      <c r="N197" s="261"/>
      <c r="O197" s="261"/>
      <c r="P197" s="261"/>
    </row>
    <row r="198" spans="1:16" s="3" customFormat="1" ht="12.75" hidden="1">
      <c r="A198" s="116">
        <v>4225</v>
      </c>
      <c r="B198" s="117" t="s">
        <v>157</v>
      </c>
      <c r="C198" s="118">
        <f t="shared" si="63"/>
        <v>20000</v>
      </c>
      <c r="D198" s="118"/>
      <c r="E198" s="118"/>
      <c r="F198" s="118"/>
      <c r="G198" s="118"/>
      <c r="H198" s="118">
        <v>20000</v>
      </c>
      <c r="I198" s="118"/>
      <c r="J198" s="118"/>
      <c r="K198" s="118"/>
      <c r="L198" s="118"/>
      <c r="M198" s="118"/>
      <c r="N198" s="261"/>
      <c r="O198" s="261"/>
      <c r="P198" s="261"/>
    </row>
    <row r="199" spans="1:16" s="3" customFormat="1" ht="12.75" hidden="1">
      <c r="A199" s="116">
        <v>4227</v>
      </c>
      <c r="B199" s="117" t="s">
        <v>89</v>
      </c>
      <c r="C199" s="118">
        <f t="shared" si="63"/>
        <v>44000</v>
      </c>
      <c r="D199" s="118"/>
      <c r="E199" s="118"/>
      <c r="F199" s="118"/>
      <c r="G199" s="118"/>
      <c r="H199" s="118">
        <v>44000</v>
      </c>
      <c r="I199" s="118"/>
      <c r="J199" s="118"/>
      <c r="K199" s="118"/>
      <c r="L199" s="118"/>
      <c r="M199" s="118"/>
      <c r="N199" s="261"/>
      <c r="O199" s="261"/>
      <c r="P199" s="261"/>
    </row>
    <row r="200" spans="1:16" s="3" customFormat="1" ht="12.75">
      <c r="A200" s="111">
        <v>423</v>
      </c>
      <c r="B200" s="112" t="s">
        <v>150</v>
      </c>
      <c r="C200" s="113">
        <f>SUM(C201)</f>
        <v>80000</v>
      </c>
      <c r="D200" s="113"/>
      <c r="E200" s="113"/>
      <c r="F200" s="113"/>
      <c r="G200" s="113"/>
      <c r="H200" s="113">
        <f>SUM(H201)</f>
        <v>80000</v>
      </c>
      <c r="I200" s="113"/>
      <c r="J200" s="113"/>
      <c r="K200" s="113"/>
      <c r="L200" s="113"/>
      <c r="M200" s="113"/>
      <c r="N200" s="261"/>
      <c r="O200" s="261"/>
      <c r="P200" s="261"/>
    </row>
    <row r="201" spans="1:16" s="3" customFormat="1" ht="12.75" hidden="1">
      <c r="A201" s="116">
        <v>4231</v>
      </c>
      <c r="B201" s="117" t="s">
        <v>156</v>
      </c>
      <c r="C201" s="118">
        <f>SUM(D201:M201)</f>
        <v>80000</v>
      </c>
      <c r="D201" s="118"/>
      <c r="E201" s="118"/>
      <c r="F201" s="118"/>
      <c r="G201" s="118"/>
      <c r="H201" s="118">
        <v>80000</v>
      </c>
      <c r="I201" s="118"/>
      <c r="J201" s="118"/>
      <c r="K201" s="118"/>
      <c r="L201" s="118"/>
      <c r="M201" s="118"/>
      <c r="N201" s="261"/>
      <c r="O201" s="261"/>
      <c r="P201" s="261"/>
    </row>
    <row r="202" spans="1:16" s="3" customFormat="1" ht="12.75">
      <c r="A202" s="111">
        <v>424</v>
      </c>
      <c r="B202" s="112" t="s">
        <v>94</v>
      </c>
      <c r="C202" s="113">
        <f t="shared" si="63"/>
        <v>80000</v>
      </c>
      <c r="D202" s="113"/>
      <c r="E202" s="113"/>
      <c r="F202" s="113"/>
      <c r="G202" s="113"/>
      <c r="H202" s="113">
        <f>SUM(H200)</f>
        <v>80000</v>
      </c>
      <c r="I202" s="113"/>
      <c r="J202" s="113"/>
      <c r="K202" s="113"/>
      <c r="L202" s="113"/>
      <c r="M202" s="113"/>
      <c r="N202" s="261"/>
      <c r="O202" s="261"/>
      <c r="P202" s="261"/>
    </row>
    <row r="203" spans="1:16" s="3" customFormat="1" ht="12.75" hidden="1">
      <c r="A203" s="116">
        <v>4241</v>
      </c>
      <c r="B203" s="117" t="s">
        <v>95</v>
      </c>
      <c r="C203" s="118">
        <f t="shared" si="63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261"/>
      <c r="O203" s="261"/>
      <c r="P203" s="261"/>
    </row>
    <row r="204" spans="1:16" s="3" customFormat="1" ht="12.75">
      <c r="A204" s="111"/>
      <c r="B204" s="112"/>
      <c r="C204" s="113">
        <f t="shared" si="63"/>
        <v>0</v>
      </c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261"/>
      <c r="O204" s="261"/>
      <c r="P204" s="261"/>
    </row>
    <row r="205" spans="1:16" s="3" customFormat="1" ht="12.75">
      <c r="A205" s="111"/>
      <c r="B205" s="112" t="s">
        <v>105</v>
      </c>
      <c r="C205" s="113">
        <f>SUM(C138+C190)</f>
        <v>3471429</v>
      </c>
      <c r="D205" s="113">
        <f aca="true" t="shared" si="68" ref="D205:M205">SUM(D138+D190)</f>
        <v>0</v>
      </c>
      <c r="E205" s="113">
        <f t="shared" si="68"/>
        <v>0</v>
      </c>
      <c r="F205" s="113">
        <f t="shared" si="68"/>
        <v>0</v>
      </c>
      <c r="G205" s="113">
        <f t="shared" si="68"/>
        <v>0</v>
      </c>
      <c r="H205" s="113">
        <f t="shared" si="68"/>
        <v>3471429</v>
      </c>
      <c r="I205" s="113">
        <f t="shared" si="68"/>
        <v>0</v>
      </c>
      <c r="J205" s="113">
        <f t="shared" si="68"/>
        <v>0</v>
      </c>
      <c r="K205" s="113">
        <f t="shared" si="68"/>
        <v>0</v>
      </c>
      <c r="L205" s="113">
        <f t="shared" si="68"/>
        <v>0</v>
      </c>
      <c r="M205" s="113">
        <f t="shared" si="68"/>
        <v>0</v>
      </c>
      <c r="N205" s="261"/>
      <c r="O205" s="261"/>
      <c r="P205" s="261"/>
    </row>
    <row r="206" spans="1:16" s="3" customFormat="1" ht="12.75">
      <c r="A206" s="111"/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261"/>
      <c r="O206" s="261"/>
      <c r="P206" s="261"/>
    </row>
    <row r="207" spans="1:16" s="3" customFormat="1" ht="12.75">
      <c r="A207" s="121"/>
      <c r="B207" s="122" t="s">
        <v>121</v>
      </c>
      <c r="C207" s="123">
        <f aca="true" t="shared" si="69" ref="C207:M207">SUM(C86+C106+C113+C128+C135+C205)</f>
        <v>26199194</v>
      </c>
      <c r="D207" s="123">
        <f t="shared" si="69"/>
        <v>32200</v>
      </c>
      <c r="E207" s="123">
        <f t="shared" si="69"/>
        <v>362750</v>
      </c>
      <c r="F207" s="123">
        <f t="shared" si="69"/>
        <v>99450</v>
      </c>
      <c r="G207" s="123">
        <f t="shared" si="69"/>
        <v>1418690</v>
      </c>
      <c r="H207" s="123">
        <f t="shared" si="69"/>
        <v>3682529</v>
      </c>
      <c r="I207" s="123">
        <f t="shared" si="69"/>
        <v>20471210</v>
      </c>
      <c r="J207" s="123">
        <f t="shared" si="69"/>
        <v>0</v>
      </c>
      <c r="K207" s="123">
        <f t="shared" si="69"/>
        <v>26365</v>
      </c>
      <c r="L207" s="123">
        <f t="shared" si="69"/>
        <v>106000</v>
      </c>
      <c r="M207" s="123">
        <f t="shared" si="69"/>
        <v>0</v>
      </c>
      <c r="N207" s="261"/>
      <c r="O207" s="261"/>
      <c r="P207" s="261"/>
    </row>
    <row r="208" spans="1:16" s="3" customFormat="1" ht="15.75">
      <c r="A208" s="86"/>
      <c r="B208" s="87"/>
      <c r="C208" s="73"/>
      <c r="D208" s="144"/>
      <c r="E208" s="73"/>
      <c r="F208" s="144"/>
      <c r="G208" s="144"/>
      <c r="H208" s="144"/>
      <c r="I208" s="144"/>
      <c r="J208" s="144"/>
      <c r="K208" s="144"/>
      <c r="L208" s="144"/>
      <c r="M208" s="144"/>
      <c r="N208" s="261"/>
      <c r="O208" s="261"/>
      <c r="P208" s="261"/>
    </row>
    <row r="209" ht="12.75">
      <c r="A209" s="88"/>
    </row>
    <row r="210" spans="1:13" ht="127.5">
      <c r="A210" s="255" t="s">
        <v>10</v>
      </c>
      <c r="B210" s="256" t="s">
        <v>11</v>
      </c>
      <c r="C210" s="255" t="s">
        <v>39</v>
      </c>
      <c r="D210" s="257" t="s">
        <v>40</v>
      </c>
      <c r="E210" s="255" t="s">
        <v>41</v>
      </c>
      <c r="F210" s="257" t="s">
        <v>42</v>
      </c>
      <c r="G210" s="257" t="s">
        <v>43</v>
      </c>
      <c r="H210" s="257" t="s">
        <v>44</v>
      </c>
      <c r="I210" s="257" t="s">
        <v>45</v>
      </c>
      <c r="J210" s="257" t="s">
        <v>46</v>
      </c>
      <c r="K210" s="257" t="s">
        <v>47</v>
      </c>
      <c r="L210" s="257" t="s">
        <v>48</v>
      </c>
      <c r="M210" s="257" t="s">
        <v>49</v>
      </c>
    </row>
    <row r="211" spans="1:13" ht="12.75">
      <c r="A211" s="224"/>
      <c r="B211" s="225"/>
      <c r="C211" s="226"/>
      <c r="D211" s="227"/>
      <c r="E211" s="226"/>
      <c r="F211" s="227"/>
      <c r="G211" s="227"/>
      <c r="H211" s="227"/>
      <c r="I211" s="227"/>
      <c r="J211" s="227"/>
      <c r="K211" s="227"/>
      <c r="L211" s="227"/>
      <c r="M211" s="227"/>
    </row>
    <row r="212" spans="1:13" ht="12.75">
      <c r="A212" s="228"/>
      <c r="B212" s="229" t="s">
        <v>24</v>
      </c>
      <c r="C212" s="230"/>
      <c r="D212" s="231"/>
      <c r="E212" s="230"/>
      <c r="F212" s="231"/>
      <c r="G212" s="231"/>
      <c r="H212" s="231"/>
      <c r="I212" s="231"/>
      <c r="J212" s="231"/>
      <c r="K212" s="231"/>
      <c r="L212" s="231"/>
      <c r="M212" s="231"/>
    </row>
    <row r="213" spans="1:13" ht="12.75">
      <c r="A213" s="232"/>
      <c r="B213" s="233" t="s">
        <v>130</v>
      </c>
      <c r="C213" s="234"/>
      <c r="D213" s="235"/>
      <c r="E213" s="234"/>
      <c r="F213" s="235"/>
      <c r="G213" s="235"/>
      <c r="H213" s="235"/>
      <c r="I213" s="235"/>
      <c r="J213" s="235"/>
      <c r="K213" s="235"/>
      <c r="L213" s="235"/>
      <c r="M213" s="235"/>
    </row>
    <row r="214" spans="1:16" s="3" customFormat="1" ht="12.75">
      <c r="A214" s="236" t="s">
        <v>33</v>
      </c>
      <c r="B214" s="233" t="s">
        <v>37</v>
      </c>
      <c r="C214" s="237"/>
      <c r="D214" s="238"/>
      <c r="E214" s="237"/>
      <c r="F214" s="238"/>
      <c r="G214" s="238"/>
      <c r="H214" s="238"/>
      <c r="I214" s="238"/>
      <c r="J214" s="238"/>
      <c r="K214" s="238"/>
      <c r="L214" s="238"/>
      <c r="M214" s="238"/>
      <c r="N214" s="261"/>
      <c r="O214" s="261"/>
      <c r="P214" s="261"/>
    </row>
    <row r="215" spans="1:13" ht="22.5">
      <c r="A215" s="236" t="s">
        <v>122</v>
      </c>
      <c r="B215" s="239" t="s">
        <v>123</v>
      </c>
      <c r="C215" s="234"/>
      <c r="D215" s="235"/>
      <c r="E215" s="234"/>
      <c r="F215" s="235"/>
      <c r="G215" s="235"/>
      <c r="H215" s="235"/>
      <c r="I215" s="235"/>
      <c r="J215" s="235"/>
      <c r="K215" s="235"/>
      <c r="L215" s="235"/>
      <c r="M215" s="235"/>
    </row>
    <row r="216" spans="1:13" ht="12.75">
      <c r="A216" s="240">
        <v>3</v>
      </c>
      <c r="B216" s="233" t="s">
        <v>35</v>
      </c>
      <c r="C216" s="241">
        <f>SUM(C217:C221)</f>
        <v>12180350</v>
      </c>
      <c r="D216" s="241">
        <f>SUM(D217:D221)</f>
        <v>0</v>
      </c>
      <c r="E216" s="241">
        <f aca="true" t="shared" si="70" ref="E216:M216">SUM(E217:E219)</f>
        <v>298000</v>
      </c>
      <c r="F216" s="241">
        <f t="shared" si="70"/>
        <v>79050</v>
      </c>
      <c r="G216" s="241">
        <f t="shared" si="70"/>
        <v>868690</v>
      </c>
      <c r="H216" s="241">
        <f t="shared" si="70"/>
        <v>0</v>
      </c>
      <c r="I216" s="241">
        <f>SUM(I217:I222)</f>
        <v>10919610</v>
      </c>
      <c r="J216" s="241">
        <f t="shared" si="70"/>
        <v>0</v>
      </c>
      <c r="K216" s="241">
        <f>SUM(K217:K221)</f>
        <v>9000</v>
      </c>
      <c r="L216" s="241">
        <f t="shared" si="70"/>
        <v>6000</v>
      </c>
      <c r="M216" s="241">
        <f t="shared" si="70"/>
        <v>0</v>
      </c>
    </row>
    <row r="217" spans="1:13" ht="12.75">
      <c r="A217" s="240">
        <v>31</v>
      </c>
      <c r="B217" s="233" t="s">
        <v>12</v>
      </c>
      <c r="C217" s="241">
        <f aca="true" t="shared" si="71" ref="C217:C225">SUM(D217:M217)</f>
        <v>10807750</v>
      </c>
      <c r="D217" s="235"/>
      <c r="E217" s="235"/>
      <c r="F217" s="235"/>
      <c r="G217" s="235"/>
      <c r="H217" s="235"/>
      <c r="I217" s="235">
        <v>10807750</v>
      </c>
      <c r="J217" s="235"/>
      <c r="K217" s="235"/>
      <c r="L217" s="235"/>
      <c r="M217" s="235"/>
    </row>
    <row r="218" spans="1:13" ht="12.75">
      <c r="A218" s="240">
        <v>32</v>
      </c>
      <c r="B218" s="233" t="s">
        <v>16</v>
      </c>
      <c r="C218" s="241">
        <f t="shared" si="71"/>
        <v>1363190</v>
      </c>
      <c r="D218" s="235"/>
      <c r="E218" s="235">
        <v>297950</v>
      </c>
      <c r="F218" s="235">
        <v>79050</v>
      </c>
      <c r="G218" s="235">
        <v>864530</v>
      </c>
      <c r="H218" s="235"/>
      <c r="I218" s="235">
        <v>106660</v>
      </c>
      <c r="J218" s="235"/>
      <c r="K218" s="235">
        <v>9000</v>
      </c>
      <c r="L218" s="235">
        <v>6000</v>
      </c>
      <c r="M218" s="235"/>
    </row>
    <row r="219" spans="1:13" ht="12.75">
      <c r="A219" s="240">
        <v>34</v>
      </c>
      <c r="B219" s="233" t="s">
        <v>20</v>
      </c>
      <c r="C219" s="241">
        <f t="shared" si="71"/>
        <v>4210</v>
      </c>
      <c r="D219" s="235"/>
      <c r="E219" s="235">
        <v>50</v>
      </c>
      <c r="F219" s="235"/>
      <c r="G219" s="235">
        <v>4160</v>
      </c>
      <c r="H219" s="235"/>
      <c r="I219" s="235"/>
      <c r="J219" s="235"/>
      <c r="K219" s="235"/>
      <c r="L219" s="235"/>
      <c r="M219" s="235"/>
    </row>
    <row r="220" spans="1:13" ht="12.75">
      <c r="A220" s="240">
        <v>37</v>
      </c>
      <c r="B220" s="289" t="s">
        <v>158</v>
      </c>
      <c r="C220" s="241">
        <f>SUM(D220:M220)</f>
        <v>5200</v>
      </c>
      <c r="D220" s="235"/>
      <c r="E220" s="235"/>
      <c r="F220" s="235"/>
      <c r="G220" s="235"/>
      <c r="H220" s="235"/>
      <c r="I220" s="235">
        <v>5200</v>
      </c>
      <c r="J220" s="235"/>
      <c r="K220" s="235"/>
      <c r="L220" s="235"/>
      <c r="M220" s="235"/>
    </row>
    <row r="221" spans="1:13" ht="12.75">
      <c r="A221" s="240">
        <v>38</v>
      </c>
      <c r="B221" s="233" t="s">
        <v>124</v>
      </c>
      <c r="C221" s="241">
        <f t="shared" si="71"/>
        <v>0</v>
      </c>
      <c r="D221" s="238"/>
      <c r="E221" s="237"/>
      <c r="F221" s="238"/>
      <c r="G221" s="238"/>
      <c r="H221" s="238"/>
      <c r="I221" s="238"/>
      <c r="J221" s="238"/>
      <c r="K221" s="238">
        <v>0</v>
      </c>
      <c r="L221" s="238"/>
      <c r="M221" s="238"/>
    </row>
    <row r="222" spans="1:13" ht="12.75">
      <c r="A222" s="240"/>
      <c r="B222" s="233"/>
      <c r="C222" s="241"/>
      <c r="D222" s="238"/>
      <c r="E222" s="237"/>
      <c r="F222" s="238"/>
      <c r="G222" s="238"/>
      <c r="H222" s="238"/>
      <c r="I222" s="238"/>
      <c r="J222" s="238"/>
      <c r="K222" s="238"/>
      <c r="L222" s="238"/>
      <c r="M222" s="238"/>
    </row>
    <row r="223" spans="1:13" ht="16.5" customHeight="1">
      <c r="A223" s="240">
        <v>4</v>
      </c>
      <c r="B223" s="233" t="s">
        <v>127</v>
      </c>
      <c r="C223" s="241">
        <f t="shared" si="71"/>
        <v>359905</v>
      </c>
      <c r="D223" s="238">
        <f>SUM(D224:D225)</f>
        <v>0</v>
      </c>
      <c r="E223" s="295">
        <f>SUM(E224)</f>
        <v>38885</v>
      </c>
      <c r="F223" s="238">
        <f aca="true" t="shared" si="72" ref="F223:M223">SUM(F224:F225)</f>
        <v>10420</v>
      </c>
      <c r="G223" s="238">
        <f t="shared" si="72"/>
        <v>300000</v>
      </c>
      <c r="H223" s="238">
        <f t="shared" si="72"/>
        <v>0</v>
      </c>
      <c r="I223" s="238">
        <f t="shared" si="72"/>
        <v>10600</v>
      </c>
      <c r="J223" s="238">
        <f t="shared" si="72"/>
        <v>0</v>
      </c>
      <c r="K223" s="238">
        <f t="shared" si="72"/>
        <v>0</v>
      </c>
      <c r="L223" s="238">
        <f t="shared" si="72"/>
        <v>0</v>
      </c>
      <c r="M223" s="238">
        <f t="shared" si="72"/>
        <v>0</v>
      </c>
    </row>
    <row r="224" spans="1:13" ht="22.5">
      <c r="A224" s="240">
        <v>42</v>
      </c>
      <c r="B224" s="239" t="s">
        <v>125</v>
      </c>
      <c r="C224" s="241">
        <f t="shared" si="71"/>
        <v>159905</v>
      </c>
      <c r="D224" s="238"/>
      <c r="E224" s="238">
        <v>38885</v>
      </c>
      <c r="F224" s="238">
        <v>10420</v>
      </c>
      <c r="G224" s="238">
        <v>100000</v>
      </c>
      <c r="H224" s="238"/>
      <c r="I224" s="238">
        <v>10600</v>
      </c>
      <c r="J224" s="238"/>
      <c r="K224" s="238"/>
      <c r="L224" s="238"/>
      <c r="M224" s="238"/>
    </row>
    <row r="225" spans="1:13" ht="12.75">
      <c r="A225" s="240">
        <v>45</v>
      </c>
      <c r="B225" s="233" t="s">
        <v>113</v>
      </c>
      <c r="C225" s="241">
        <f t="shared" si="71"/>
        <v>200000</v>
      </c>
      <c r="D225" s="238"/>
      <c r="E225" s="237"/>
      <c r="F225" s="238"/>
      <c r="G225" s="238">
        <v>200000</v>
      </c>
      <c r="H225" s="238"/>
      <c r="I225" s="238"/>
      <c r="J225" s="238"/>
      <c r="K225" s="238"/>
      <c r="L225" s="238"/>
      <c r="M225" s="238"/>
    </row>
    <row r="226" spans="1:13" ht="12.75">
      <c r="A226" s="240"/>
      <c r="B226" s="233" t="s">
        <v>126</v>
      </c>
      <c r="C226" s="238">
        <f>SUM(C216+C223)</f>
        <v>12540255</v>
      </c>
      <c r="D226" s="238">
        <f aca="true" t="shared" si="73" ref="D226:M226">SUM(D216+D223)</f>
        <v>0</v>
      </c>
      <c r="E226" s="238">
        <f t="shared" si="73"/>
        <v>336885</v>
      </c>
      <c r="F226" s="238">
        <f t="shared" si="73"/>
        <v>89470</v>
      </c>
      <c r="G226" s="238">
        <f t="shared" si="73"/>
        <v>1168690</v>
      </c>
      <c r="H226" s="238">
        <f t="shared" si="73"/>
        <v>0</v>
      </c>
      <c r="I226" s="238">
        <f t="shared" si="73"/>
        <v>10930210</v>
      </c>
      <c r="J226" s="238">
        <f t="shared" si="73"/>
        <v>0</v>
      </c>
      <c r="K226" s="238">
        <f t="shared" si="73"/>
        <v>9000</v>
      </c>
      <c r="L226" s="238">
        <f t="shared" si="73"/>
        <v>6000</v>
      </c>
      <c r="M226" s="238">
        <f t="shared" si="73"/>
        <v>0</v>
      </c>
    </row>
    <row r="227" spans="1:13" ht="12.75">
      <c r="A227" s="240"/>
      <c r="B227" s="233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</row>
    <row r="228" spans="1:13" ht="12.75">
      <c r="A228" s="246" t="s">
        <v>103</v>
      </c>
      <c r="B228" s="434" t="s">
        <v>112</v>
      </c>
      <c r="C228" s="434"/>
      <c r="D228" s="434"/>
      <c r="E228" s="296"/>
      <c r="F228" s="297"/>
      <c r="G228" s="297"/>
      <c r="H228" s="298"/>
      <c r="I228" s="298"/>
      <c r="J228" s="298"/>
      <c r="K228" s="298"/>
      <c r="L228" s="298"/>
      <c r="M228" s="298"/>
    </row>
    <row r="229" spans="1:13" ht="12.75">
      <c r="A229" s="299">
        <v>45</v>
      </c>
      <c r="B229" s="300" t="s">
        <v>113</v>
      </c>
      <c r="C229" s="301">
        <f aca="true" t="shared" si="74" ref="C229:M230">SUM(C230)</f>
        <v>0</v>
      </c>
      <c r="D229" s="302">
        <f t="shared" si="74"/>
        <v>0</v>
      </c>
      <c r="E229" s="301">
        <f t="shared" si="74"/>
        <v>0</v>
      </c>
      <c r="F229" s="302">
        <f t="shared" si="74"/>
        <v>0</v>
      </c>
      <c r="G229" s="302">
        <f t="shared" si="74"/>
        <v>0</v>
      </c>
      <c r="H229" s="302">
        <f t="shared" si="74"/>
        <v>0</v>
      </c>
      <c r="I229" s="302">
        <f t="shared" si="74"/>
        <v>0</v>
      </c>
      <c r="J229" s="302">
        <f t="shared" si="74"/>
        <v>0</v>
      </c>
      <c r="K229" s="302">
        <f t="shared" si="74"/>
        <v>0</v>
      </c>
      <c r="L229" s="302">
        <f t="shared" si="74"/>
        <v>0</v>
      </c>
      <c r="M229" s="302">
        <f t="shared" si="74"/>
        <v>0</v>
      </c>
    </row>
    <row r="230" spans="1:13" ht="12.75">
      <c r="A230" s="299">
        <v>451</v>
      </c>
      <c r="B230" s="300" t="s">
        <v>114</v>
      </c>
      <c r="C230" s="303">
        <f>SUM(C231)</f>
        <v>0</v>
      </c>
      <c r="D230" s="304">
        <f t="shared" si="74"/>
        <v>0</v>
      </c>
      <c r="E230" s="303">
        <f t="shared" si="74"/>
        <v>0</v>
      </c>
      <c r="F230" s="304">
        <f t="shared" si="74"/>
        <v>0</v>
      </c>
      <c r="G230" s="304">
        <f t="shared" si="74"/>
        <v>0</v>
      </c>
      <c r="H230" s="304">
        <f t="shared" si="74"/>
        <v>0</v>
      </c>
      <c r="I230" s="304">
        <f>SUM(I231)</f>
        <v>0</v>
      </c>
      <c r="J230" s="304">
        <f t="shared" si="74"/>
        <v>0</v>
      </c>
      <c r="K230" s="304">
        <f t="shared" si="74"/>
        <v>0</v>
      </c>
      <c r="L230" s="304">
        <f t="shared" si="74"/>
        <v>0</v>
      </c>
      <c r="M230" s="304">
        <f t="shared" si="74"/>
        <v>0</v>
      </c>
    </row>
    <row r="231" spans="1:13" ht="12.75">
      <c r="A231" s="305">
        <v>4511</v>
      </c>
      <c r="B231" s="306" t="s">
        <v>114</v>
      </c>
      <c r="C231" s="307">
        <f>SUM(D231:J231)</f>
        <v>0</v>
      </c>
      <c r="D231" s="308">
        <v>0</v>
      </c>
      <c r="E231" s="307">
        <v>0</v>
      </c>
      <c r="F231" s="309">
        <v>0</v>
      </c>
      <c r="G231" s="309"/>
      <c r="H231" s="309"/>
      <c r="I231" s="309">
        <v>0</v>
      </c>
      <c r="J231" s="309"/>
      <c r="K231" s="309"/>
      <c r="L231" s="310"/>
      <c r="M231" s="309"/>
    </row>
    <row r="232" spans="1:13" ht="12.75">
      <c r="A232" s="305"/>
      <c r="B232" s="311" t="s">
        <v>105</v>
      </c>
      <c r="C232" s="303">
        <f>SUM(C229)</f>
        <v>0</v>
      </c>
      <c r="D232" s="304">
        <f aca="true" t="shared" si="75" ref="D232:M232">SUM(D229)</f>
        <v>0</v>
      </c>
      <c r="E232" s="303">
        <f t="shared" si="75"/>
        <v>0</v>
      </c>
      <c r="F232" s="304">
        <f t="shared" si="75"/>
        <v>0</v>
      </c>
      <c r="G232" s="304">
        <f t="shared" si="75"/>
        <v>0</v>
      </c>
      <c r="H232" s="304">
        <f t="shared" si="75"/>
        <v>0</v>
      </c>
      <c r="I232" s="304">
        <f t="shared" si="75"/>
        <v>0</v>
      </c>
      <c r="J232" s="304">
        <f t="shared" si="75"/>
        <v>0</v>
      </c>
      <c r="K232" s="304">
        <f t="shared" si="75"/>
        <v>0</v>
      </c>
      <c r="L232" s="304">
        <f t="shared" si="75"/>
        <v>0</v>
      </c>
      <c r="M232" s="304">
        <f t="shared" si="75"/>
        <v>0</v>
      </c>
    </row>
    <row r="233" spans="1:13" ht="12.75">
      <c r="A233" s="232"/>
      <c r="B233" s="242"/>
      <c r="C233" s="234"/>
      <c r="D233" s="235"/>
      <c r="E233" s="234"/>
      <c r="F233" s="235"/>
      <c r="G233" s="235"/>
      <c r="H233" s="235"/>
      <c r="I233" s="235"/>
      <c r="J233" s="235"/>
      <c r="K233" s="235"/>
      <c r="L233" s="235"/>
      <c r="M233" s="235"/>
    </row>
    <row r="234" spans="1:16" s="3" customFormat="1" ht="22.5">
      <c r="A234" s="236" t="s">
        <v>163</v>
      </c>
      <c r="B234" s="239" t="s">
        <v>104</v>
      </c>
      <c r="C234" s="234"/>
      <c r="D234" s="235"/>
      <c r="E234" s="234"/>
      <c r="F234" s="235"/>
      <c r="G234" s="235"/>
      <c r="H234" s="235"/>
      <c r="I234" s="235"/>
      <c r="J234" s="235"/>
      <c r="K234" s="235"/>
      <c r="L234" s="235"/>
      <c r="M234" s="235"/>
      <c r="N234" s="261"/>
      <c r="O234" s="261"/>
      <c r="P234" s="261"/>
    </row>
    <row r="235" spans="1:13" ht="12.75">
      <c r="A235" s="240">
        <v>3</v>
      </c>
      <c r="B235" s="233" t="s">
        <v>35</v>
      </c>
      <c r="C235" s="241">
        <f aca="true" t="shared" si="76" ref="C235:M235">SUM(C236:C237)</f>
        <v>222000</v>
      </c>
      <c r="D235" s="241">
        <f t="shared" si="76"/>
        <v>0</v>
      </c>
      <c r="E235" s="241">
        <f t="shared" si="76"/>
        <v>0</v>
      </c>
      <c r="F235" s="241">
        <f t="shared" si="76"/>
        <v>0</v>
      </c>
      <c r="G235" s="241">
        <f t="shared" si="76"/>
        <v>0</v>
      </c>
      <c r="H235" s="241">
        <f t="shared" si="76"/>
        <v>21400</v>
      </c>
      <c r="I235" s="241">
        <f t="shared" si="76"/>
        <v>0</v>
      </c>
      <c r="J235" s="241">
        <f t="shared" si="76"/>
        <v>200600</v>
      </c>
      <c r="K235" s="241">
        <f t="shared" si="76"/>
        <v>0</v>
      </c>
      <c r="L235" s="241">
        <f t="shared" si="76"/>
        <v>0</v>
      </c>
      <c r="M235" s="241">
        <f t="shared" si="76"/>
        <v>0</v>
      </c>
    </row>
    <row r="236" spans="1:13" ht="12.75">
      <c r="A236" s="240">
        <v>31</v>
      </c>
      <c r="B236" s="233" t="s">
        <v>12</v>
      </c>
      <c r="C236" s="235">
        <f>SUM(D236:M236)</f>
        <v>203800</v>
      </c>
      <c r="D236" s="235"/>
      <c r="E236" s="235"/>
      <c r="F236" s="235"/>
      <c r="G236" s="235"/>
      <c r="H236" s="235">
        <v>20200</v>
      </c>
      <c r="I236" s="235"/>
      <c r="J236" s="235">
        <v>183600</v>
      </c>
      <c r="K236" s="235"/>
      <c r="L236" s="235"/>
      <c r="M236" s="235"/>
    </row>
    <row r="237" spans="1:13" ht="12.75">
      <c r="A237" s="240">
        <v>32</v>
      </c>
      <c r="B237" s="233" t="s">
        <v>16</v>
      </c>
      <c r="C237" s="235">
        <f>SUM(D237:M237)</f>
        <v>18200</v>
      </c>
      <c r="D237" s="235"/>
      <c r="E237" s="235"/>
      <c r="F237" s="235"/>
      <c r="G237" s="235"/>
      <c r="H237" s="235">
        <v>1200</v>
      </c>
      <c r="I237" s="235"/>
      <c r="J237" s="235">
        <v>17000</v>
      </c>
      <c r="K237" s="235"/>
      <c r="L237" s="235"/>
      <c r="M237" s="235"/>
    </row>
    <row r="238" spans="1:13" ht="12.75">
      <c r="A238" s="240"/>
      <c r="B238" s="233" t="s">
        <v>131</v>
      </c>
      <c r="C238" s="238">
        <f>SUM(C235)</f>
        <v>222000</v>
      </c>
      <c r="D238" s="238">
        <f aca="true" t="shared" si="77" ref="D238:M238">SUM(D235)</f>
        <v>0</v>
      </c>
      <c r="E238" s="238">
        <f t="shared" si="77"/>
        <v>0</v>
      </c>
      <c r="F238" s="238">
        <f t="shared" si="77"/>
        <v>0</v>
      </c>
      <c r="G238" s="238">
        <f t="shared" si="77"/>
        <v>0</v>
      </c>
      <c r="H238" s="238">
        <f t="shared" si="77"/>
        <v>21400</v>
      </c>
      <c r="I238" s="238">
        <f t="shared" si="77"/>
        <v>0</v>
      </c>
      <c r="J238" s="238">
        <f t="shared" si="77"/>
        <v>200600</v>
      </c>
      <c r="K238" s="238">
        <f t="shared" si="77"/>
        <v>0</v>
      </c>
      <c r="L238" s="238">
        <f t="shared" si="77"/>
        <v>0</v>
      </c>
      <c r="M238" s="238">
        <f t="shared" si="77"/>
        <v>0</v>
      </c>
    </row>
    <row r="239" spans="1:13" ht="12.75">
      <c r="A239" s="243"/>
      <c r="B239" s="244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</row>
    <row r="240" spans="1:13" ht="12.75">
      <c r="A240" s="246" t="s">
        <v>164</v>
      </c>
      <c r="B240" s="434" t="s">
        <v>129</v>
      </c>
      <c r="C240" s="434"/>
      <c r="D240" s="434"/>
      <c r="E240" s="247"/>
      <c r="F240" s="247"/>
      <c r="G240" s="247"/>
      <c r="H240" s="247"/>
      <c r="I240" s="247"/>
      <c r="J240" s="247"/>
      <c r="K240" s="247"/>
      <c r="L240" s="247"/>
      <c r="M240" s="247"/>
    </row>
    <row r="241" spans="1:13" ht="12.75">
      <c r="A241" s="248">
        <v>3</v>
      </c>
      <c r="B241" s="249" t="s">
        <v>35</v>
      </c>
      <c r="C241" s="250">
        <f>SUM(C242)</f>
        <v>10500</v>
      </c>
      <c r="D241" s="250">
        <v>10500</v>
      </c>
      <c r="E241" s="250">
        <f aca="true" t="shared" si="78" ref="E241:M241">SUM(E242)</f>
        <v>0</v>
      </c>
      <c r="F241" s="250">
        <f t="shared" si="78"/>
        <v>0</v>
      </c>
      <c r="G241" s="250">
        <f t="shared" si="78"/>
        <v>0</v>
      </c>
      <c r="H241" s="250">
        <f t="shared" si="78"/>
        <v>0</v>
      </c>
      <c r="I241" s="250">
        <f t="shared" si="78"/>
        <v>0</v>
      </c>
      <c r="J241" s="250">
        <f t="shared" si="78"/>
        <v>0</v>
      </c>
      <c r="K241" s="250">
        <f t="shared" si="78"/>
        <v>0</v>
      </c>
      <c r="L241" s="250">
        <f t="shared" si="78"/>
        <v>0</v>
      </c>
      <c r="M241" s="250">
        <f t="shared" si="78"/>
        <v>0</v>
      </c>
    </row>
    <row r="242" spans="1:13" ht="12.75">
      <c r="A242" s="240">
        <v>32</v>
      </c>
      <c r="B242" s="233" t="s">
        <v>16</v>
      </c>
      <c r="C242" s="238">
        <f>SUM(D242:M242)</f>
        <v>10500</v>
      </c>
      <c r="D242" s="238">
        <v>10500</v>
      </c>
      <c r="E242" s="238">
        <v>0</v>
      </c>
      <c r="F242" s="238">
        <v>0</v>
      </c>
      <c r="G242" s="238">
        <v>0</v>
      </c>
      <c r="H242" s="238">
        <v>0</v>
      </c>
      <c r="I242" s="238">
        <v>0</v>
      </c>
      <c r="J242" s="238">
        <v>0</v>
      </c>
      <c r="K242" s="238">
        <v>0</v>
      </c>
      <c r="L242" s="238">
        <v>0</v>
      </c>
      <c r="M242" s="238">
        <v>0</v>
      </c>
    </row>
    <row r="243" spans="1:13" ht="12.75">
      <c r="A243" s="232"/>
      <c r="B243" s="233" t="s">
        <v>105</v>
      </c>
      <c r="C243" s="238">
        <f>SUM(C241)</f>
        <v>10500</v>
      </c>
      <c r="D243" s="238">
        <f aca="true" t="shared" si="79" ref="D243:M243">SUM(D241)</f>
        <v>10500</v>
      </c>
      <c r="E243" s="238">
        <f t="shared" si="79"/>
        <v>0</v>
      </c>
      <c r="F243" s="238">
        <f t="shared" si="79"/>
        <v>0</v>
      </c>
      <c r="G243" s="238">
        <f t="shared" si="79"/>
        <v>0</v>
      </c>
      <c r="H243" s="238">
        <f t="shared" si="79"/>
        <v>0</v>
      </c>
      <c r="I243" s="238">
        <f t="shared" si="79"/>
        <v>0</v>
      </c>
      <c r="J243" s="238">
        <f t="shared" si="79"/>
        <v>0</v>
      </c>
      <c r="K243" s="238">
        <f t="shared" si="79"/>
        <v>0</v>
      </c>
      <c r="L243" s="238">
        <f t="shared" si="79"/>
        <v>0</v>
      </c>
      <c r="M243" s="238">
        <f t="shared" si="79"/>
        <v>0</v>
      </c>
    </row>
    <row r="244" spans="1:13" ht="12.75">
      <c r="A244" s="243"/>
      <c r="B244" s="244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</row>
    <row r="245" spans="1:13" ht="12.75">
      <c r="A245" s="243"/>
      <c r="B245" s="244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</row>
    <row r="246" spans="1:13" ht="12.75">
      <c r="A246" s="246" t="s">
        <v>111</v>
      </c>
      <c r="B246" s="434" t="s">
        <v>109</v>
      </c>
      <c r="C246" s="434"/>
      <c r="D246" s="434"/>
      <c r="E246" s="247"/>
      <c r="F246" s="247"/>
      <c r="G246" s="247"/>
      <c r="H246" s="247"/>
      <c r="I246" s="247"/>
      <c r="J246" s="247"/>
      <c r="K246" s="247"/>
      <c r="L246" s="247"/>
      <c r="M246" s="247"/>
    </row>
    <row r="247" spans="1:13" ht="12.75">
      <c r="A247" s="248">
        <v>3</v>
      </c>
      <c r="B247" s="249" t="s">
        <v>35</v>
      </c>
      <c r="C247" s="250">
        <f>SUM(C248)</f>
        <v>20600</v>
      </c>
      <c r="D247" s="250">
        <f aca="true" t="shared" si="80" ref="D247:M247">SUM(D248)</f>
        <v>0</v>
      </c>
      <c r="E247" s="250">
        <f t="shared" si="80"/>
        <v>0</v>
      </c>
      <c r="F247" s="250">
        <f t="shared" si="80"/>
        <v>0</v>
      </c>
      <c r="G247" s="250">
        <f t="shared" si="80"/>
        <v>10800</v>
      </c>
      <c r="H247" s="250">
        <f t="shared" si="80"/>
        <v>0</v>
      </c>
      <c r="I247" s="250">
        <f t="shared" si="80"/>
        <v>9800</v>
      </c>
      <c r="J247" s="250">
        <f t="shared" si="80"/>
        <v>0</v>
      </c>
      <c r="K247" s="250">
        <f t="shared" si="80"/>
        <v>0</v>
      </c>
      <c r="L247" s="250">
        <f t="shared" si="80"/>
        <v>0</v>
      </c>
      <c r="M247" s="250">
        <f t="shared" si="80"/>
        <v>0</v>
      </c>
    </row>
    <row r="248" spans="1:13" ht="12.75">
      <c r="A248" s="240">
        <v>32</v>
      </c>
      <c r="B248" s="233" t="s">
        <v>16</v>
      </c>
      <c r="C248" s="238">
        <f>SUM(D248:M248)</f>
        <v>20600</v>
      </c>
      <c r="D248" s="238"/>
      <c r="E248" s="238">
        <v>0</v>
      </c>
      <c r="F248" s="238">
        <v>0</v>
      </c>
      <c r="G248" s="238">
        <v>10800</v>
      </c>
      <c r="H248" s="238">
        <v>0</v>
      </c>
      <c r="I248" s="238">
        <v>9800</v>
      </c>
      <c r="J248" s="238">
        <v>0</v>
      </c>
      <c r="K248" s="238">
        <v>0</v>
      </c>
      <c r="L248" s="238">
        <v>0</v>
      </c>
      <c r="M248" s="238">
        <v>0</v>
      </c>
    </row>
    <row r="249" spans="1:13" ht="12.75">
      <c r="A249" s="232"/>
      <c r="B249" s="233" t="s">
        <v>105</v>
      </c>
      <c r="C249" s="238">
        <f>SUM(C247)</f>
        <v>20600</v>
      </c>
      <c r="D249" s="238">
        <f aca="true" t="shared" si="81" ref="D249:M249">SUM(D247)</f>
        <v>0</v>
      </c>
      <c r="E249" s="238">
        <f t="shared" si="81"/>
        <v>0</v>
      </c>
      <c r="F249" s="238">
        <f t="shared" si="81"/>
        <v>0</v>
      </c>
      <c r="G249" s="238">
        <f t="shared" si="81"/>
        <v>10800</v>
      </c>
      <c r="H249" s="238">
        <f t="shared" si="81"/>
        <v>0</v>
      </c>
      <c r="I249" s="238">
        <f t="shared" si="81"/>
        <v>9800</v>
      </c>
      <c r="J249" s="238">
        <f t="shared" si="81"/>
        <v>0</v>
      </c>
      <c r="K249" s="238">
        <f t="shared" si="81"/>
        <v>0</v>
      </c>
      <c r="L249" s="238">
        <f t="shared" si="81"/>
        <v>0</v>
      </c>
      <c r="M249" s="238">
        <f t="shared" si="81"/>
        <v>0</v>
      </c>
    </row>
    <row r="250" spans="1:13" ht="12.75">
      <c r="A250" s="232"/>
      <c r="B250" s="242"/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</row>
    <row r="251" spans="1:13" ht="12.75">
      <c r="A251" s="251"/>
      <c r="B251" s="252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</row>
    <row r="252" spans="1:13" ht="12.75">
      <c r="A252" s="253" t="s">
        <v>165</v>
      </c>
      <c r="B252" s="239" t="s">
        <v>132</v>
      </c>
      <c r="C252" s="234"/>
      <c r="D252" s="235"/>
      <c r="E252" s="234"/>
      <c r="F252" s="235"/>
      <c r="G252" s="235"/>
      <c r="H252" s="235"/>
      <c r="I252" s="235"/>
      <c r="J252" s="235"/>
      <c r="K252" s="235"/>
      <c r="L252" s="235"/>
      <c r="M252" s="235"/>
    </row>
    <row r="253" spans="1:13" ht="12.75">
      <c r="A253" s="240">
        <v>3</v>
      </c>
      <c r="B253" s="233" t="s">
        <v>35</v>
      </c>
      <c r="C253" s="241">
        <f>SUM(C254:C258)</f>
        <v>1917319</v>
      </c>
      <c r="D253" s="241">
        <f>SUM(D254:D258)</f>
        <v>0</v>
      </c>
      <c r="E253" s="241">
        <f aca="true" t="shared" si="82" ref="E253:J253">SUM(E254:E256)</f>
        <v>0</v>
      </c>
      <c r="F253" s="241">
        <f t="shared" si="82"/>
        <v>0</v>
      </c>
      <c r="G253" s="241">
        <f t="shared" si="82"/>
        <v>0</v>
      </c>
      <c r="H253" s="241">
        <f>SUM(H254:H258)</f>
        <v>1917319</v>
      </c>
      <c r="I253" s="241">
        <f t="shared" si="82"/>
        <v>0</v>
      </c>
      <c r="J253" s="241">
        <f t="shared" si="82"/>
        <v>0</v>
      </c>
      <c r="K253" s="241">
        <f>SUM(K254:K258)</f>
        <v>0</v>
      </c>
      <c r="L253" s="241">
        <f>SUM(L254:L256)</f>
        <v>0</v>
      </c>
      <c r="M253" s="241">
        <f>SUM(M254:M256)</f>
        <v>0</v>
      </c>
    </row>
    <row r="254" spans="1:13" ht="12.75">
      <c r="A254" s="240">
        <v>31</v>
      </c>
      <c r="B254" s="233" t="s">
        <v>12</v>
      </c>
      <c r="C254" s="241">
        <f aca="true" t="shared" si="83" ref="C254:C261">SUM(D254:M254)</f>
        <v>241000</v>
      </c>
      <c r="D254" s="235"/>
      <c r="E254" s="235"/>
      <c r="F254" s="235"/>
      <c r="G254" s="235"/>
      <c r="H254" s="235">
        <v>241000</v>
      </c>
      <c r="I254" s="235"/>
      <c r="J254" s="235"/>
      <c r="K254" s="235"/>
      <c r="L254" s="235"/>
      <c r="M254" s="235"/>
    </row>
    <row r="255" spans="1:13" ht="12.75">
      <c r="A255" s="240">
        <v>32</v>
      </c>
      <c r="B255" s="233" t="s">
        <v>16</v>
      </c>
      <c r="C255" s="241">
        <f t="shared" si="83"/>
        <v>1572319</v>
      </c>
      <c r="D255" s="235"/>
      <c r="E255" s="235"/>
      <c r="F255" s="235"/>
      <c r="G255" s="235"/>
      <c r="H255" s="235">
        <v>1572319</v>
      </c>
      <c r="I255" s="235"/>
      <c r="J255" s="235"/>
      <c r="K255" s="235"/>
      <c r="L255" s="235"/>
      <c r="M255" s="235"/>
    </row>
    <row r="256" spans="1:13" ht="12.75">
      <c r="A256" s="240">
        <v>34</v>
      </c>
      <c r="B256" s="233" t="s">
        <v>20</v>
      </c>
      <c r="C256" s="241">
        <f t="shared" si="83"/>
        <v>4000</v>
      </c>
      <c r="D256" s="235"/>
      <c r="E256" s="235"/>
      <c r="F256" s="235"/>
      <c r="G256" s="235"/>
      <c r="H256" s="235">
        <v>4000</v>
      </c>
      <c r="I256" s="235"/>
      <c r="J256" s="235"/>
      <c r="K256" s="235"/>
      <c r="L256" s="235"/>
      <c r="M256" s="235"/>
    </row>
    <row r="257" spans="1:13" ht="12.75">
      <c r="A257" s="240">
        <v>36</v>
      </c>
      <c r="B257" s="233" t="s">
        <v>159</v>
      </c>
      <c r="C257" s="241">
        <f>SUM(D257:M257)</f>
        <v>100000</v>
      </c>
      <c r="D257" s="235"/>
      <c r="E257" s="235"/>
      <c r="F257" s="235"/>
      <c r="G257" s="235"/>
      <c r="H257" s="235">
        <v>100000</v>
      </c>
      <c r="I257" s="235"/>
      <c r="J257" s="235"/>
      <c r="K257" s="235"/>
      <c r="L257" s="235"/>
      <c r="M257" s="235"/>
    </row>
    <row r="258" spans="1:13" ht="12.75">
      <c r="A258" s="240">
        <v>38</v>
      </c>
      <c r="B258" s="233" t="s">
        <v>124</v>
      </c>
      <c r="C258" s="241">
        <f t="shared" si="83"/>
        <v>0</v>
      </c>
      <c r="D258" s="238"/>
      <c r="E258" s="237"/>
      <c r="F258" s="238"/>
      <c r="G258" s="238"/>
      <c r="H258" s="238"/>
      <c r="I258" s="238"/>
      <c r="J258" s="238"/>
      <c r="K258" s="238"/>
      <c r="L258" s="238"/>
      <c r="M258" s="238"/>
    </row>
    <row r="259" spans="1:13" ht="25.5">
      <c r="A259" s="240">
        <v>4</v>
      </c>
      <c r="B259" s="233" t="s">
        <v>127</v>
      </c>
      <c r="C259" s="241">
        <f t="shared" si="83"/>
        <v>0</v>
      </c>
      <c r="D259" s="238">
        <f>SUM(D260:D261)</f>
        <v>0</v>
      </c>
      <c r="E259" s="237">
        <f aca="true" t="shared" si="84" ref="E259:M259">SUM(E260:E261)</f>
        <v>0</v>
      </c>
      <c r="F259" s="238">
        <f t="shared" si="84"/>
        <v>0</v>
      </c>
      <c r="G259" s="238">
        <f t="shared" si="84"/>
        <v>0</v>
      </c>
      <c r="H259" s="238">
        <f t="shared" si="84"/>
        <v>0</v>
      </c>
      <c r="I259" s="238">
        <f t="shared" si="84"/>
        <v>0</v>
      </c>
      <c r="J259" s="238">
        <f t="shared" si="84"/>
        <v>0</v>
      </c>
      <c r="K259" s="238">
        <f t="shared" si="84"/>
        <v>0</v>
      </c>
      <c r="L259" s="238">
        <f t="shared" si="84"/>
        <v>0</v>
      </c>
      <c r="M259" s="238">
        <f t="shared" si="84"/>
        <v>0</v>
      </c>
    </row>
    <row r="260" spans="1:13" ht="22.5">
      <c r="A260" s="240">
        <v>42</v>
      </c>
      <c r="B260" s="239" t="s">
        <v>125</v>
      </c>
      <c r="C260" s="241">
        <f t="shared" si="83"/>
        <v>0</v>
      </c>
      <c r="D260" s="238"/>
      <c r="E260" s="237"/>
      <c r="F260" s="238"/>
      <c r="G260" s="238"/>
      <c r="H260" s="238"/>
      <c r="I260" s="238"/>
      <c r="J260" s="238"/>
      <c r="K260" s="238"/>
      <c r="L260" s="238"/>
      <c r="M260" s="238"/>
    </row>
    <row r="261" spans="1:13" ht="12.75">
      <c r="A261" s="240">
        <v>45</v>
      </c>
      <c r="B261" s="233" t="s">
        <v>113</v>
      </c>
      <c r="C261" s="241">
        <f t="shared" si="83"/>
        <v>0</v>
      </c>
      <c r="D261" s="238"/>
      <c r="E261" s="237"/>
      <c r="F261" s="238"/>
      <c r="G261" s="238"/>
      <c r="H261" s="238"/>
      <c r="I261" s="238"/>
      <c r="J261" s="238"/>
      <c r="K261" s="238"/>
      <c r="L261" s="238"/>
      <c r="M261" s="238"/>
    </row>
    <row r="262" spans="1:13" ht="12.75">
      <c r="A262" s="240"/>
      <c r="B262" s="233" t="s">
        <v>126</v>
      </c>
      <c r="C262" s="238">
        <f aca="true" t="shared" si="85" ref="C262:M262">SUM(C253+C259)</f>
        <v>1917319</v>
      </c>
      <c r="D262" s="238">
        <f t="shared" si="85"/>
        <v>0</v>
      </c>
      <c r="E262" s="238">
        <f t="shared" si="85"/>
        <v>0</v>
      </c>
      <c r="F262" s="238">
        <f t="shared" si="85"/>
        <v>0</v>
      </c>
      <c r="G262" s="238">
        <f t="shared" si="85"/>
        <v>0</v>
      </c>
      <c r="H262" s="238">
        <f t="shared" si="85"/>
        <v>1917319</v>
      </c>
      <c r="I262" s="238">
        <f t="shared" si="85"/>
        <v>0</v>
      </c>
      <c r="J262" s="238">
        <f t="shared" si="85"/>
        <v>0</v>
      </c>
      <c r="K262" s="238">
        <f t="shared" si="85"/>
        <v>0</v>
      </c>
      <c r="L262" s="238">
        <f t="shared" si="85"/>
        <v>0</v>
      </c>
      <c r="M262" s="238">
        <f t="shared" si="85"/>
        <v>0</v>
      </c>
    </row>
    <row r="263" spans="1:13" ht="12.75">
      <c r="A263" s="254"/>
      <c r="B263" s="233" t="s">
        <v>160</v>
      </c>
      <c r="C263" s="238">
        <f>SUM(C226+C232+C238+C243+C249+C262)</f>
        <v>14710674</v>
      </c>
      <c r="D263" s="238">
        <f aca="true" t="shared" si="86" ref="D263:M263">SUM(D226+D238+D243+D249+D262)</f>
        <v>10500</v>
      </c>
      <c r="E263" s="238">
        <f t="shared" si="86"/>
        <v>336885</v>
      </c>
      <c r="F263" s="238">
        <f t="shared" si="86"/>
        <v>89470</v>
      </c>
      <c r="G263" s="238">
        <f t="shared" si="86"/>
        <v>1179490</v>
      </c>
      <c r="H263" s="238">
        <f t="shared" si="86"/>
        <v>1938719</v>
      </c>
      <c r="I263" s="238">
        <f t="shared" si="86"/>
        <v>10940010</v>
      </c>
      <c r="J263" s="238">
        <f t="shared" si="86"/>
        <v>200600</v>
      </c>
      <c r="K263" s="238">
        <f t="shared" si="86"/>
        <v>9000</v>
      </c>
      <c r="L263" s="238">
        <f t="shared" si="86"/>
        <v>6000</v>
      </c>
      <c r="M263" s="238">
        <f t="shared" si="86"/>
        <v>0</v>
      </c>
    </row>
    <row r="264" spans="1:13" ht="12.75">
      <c r="A264" s="68"/>
      <c r="B264" s="69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</row>
    <row r="265" ht="12.75">
      <c r="C265" s="136"/>
    </row>
    <row r="266" spans="1:13" ht="127.5">
      <c r="A266" s="334" t="s">
        <v>10</v>
      </c>
      <c r="B266" s="335" t="s">
        <v>11</v>
      </c>
      <c r="C266" s="334" t="s">
        <v>141</v>
      </c>
      <c r="D266" s="336" t="s">
        <v>40</v>
      </c>
      <c r="E266" s="334" t="s">
        <v>41</v>
      </c>
      <c r="F266" s="336" t="s">
        <v>42</v>
      </c>
      <c r="G266" s="336" t="s">
        <v>43</v>
      </c>
      <c r="H266" s="336" t="s">
        <v>44</v>
      </c>
      <c r="I266" s="336" t="s">
        <v>45</v>
      </c>
      <c r="J266" s="336" t="s">
        <v>46</v>
      </c>
      <c r="K266" s="336" t="s">
        <v>47</v>
      </c>
      <c r="L266" s="336" t="s">
        <v>48</v>
      </c>
      <c r="M266" s="336" t="s">
        <v>49</v>
      </c>
    </row>
    <row r="267" spans="1:13" ht="12.75">
      <c r="A267" s="337"/>
      <c r="B267" s="338"/>
      <c r="C267" s="339"/>
      <c r="D267" s="340"/>
      <c r="E267" s="339"/>
      <c r="F267" s="340"/>
      <c r="G267" s="340"/>
      <c r="H267" s="340"/>
      <c r="I267" s="340"/>
      <c r="J267" s="340"/>
      <c r="K267" s="340"/>
      <c r="L267" s="340"/>
      <c r="M267" s="340"/>
    </row>
    <row r="268" spans="1:13" ht="12.75">
      <c r="A268" s="341"/>
      <c r="B268" s="342" t="s">
        <v>24</v>
      </c>
      <c r="C268" s="343"/>
      <c r="D268" s="344"/>
      <c r="E268" s="343"/>
      <c r="F268" s="344"/>
      <c r="G268" s="344"/>
      <c r="H268" s="344"/>
      <c r="I268" s="344"/>
      <c r="J268" s="344"/>
      <c r="K268" s="344"/>
      <c r="L268" s="344"/>
      <c r="M268" s="344"/>
    </row>
    <row r="269" spans="1:13" ht="12.75">
      <c r="A269" s="54"/>
      <c r="B269" s="52" t="s">
        <v>130</v>
      </c>
      <c r="C269" s="345"/>
      <c r="D269" s="50"/>
      <c r="E269" s="345"/>
      <c r="F269" s="50"/>
      <c r="G269" s="50"/>
      <c r="H269" s="50"/>
      <c r="I269" s="50"/>
      <c r="J269" s="50"/>
      <c r="K269" s="50"/>
      <c r="L269" s="50"/>
      <c r="M269" s="50"/>
    </row>
    <row r="270" spans="1:13" ht="12.75">
      <c r="A270" s="346" t="s">
        <v>33</v>
      </c>
      <c r="B270" s="52" t="s">
        <v>37</v>
      </c>
      <c r="C270" s="347"/>
      <c r="D270" s="53"/>
      <c r="E270" s="347"/>
      <c r="F270" s="53"/>
      <c r="G270" s="53"/>
      <c r="H270" s="53"/>
      <c r="I270" s="53"/>
      <c r="J270" s="53"/>
      <c r="K270" s="53"/>
      <c r="L270" s="53"/>
      <c r="M270" s="53"/>
    </row>
    <row r="271" spans="1:13" ht="22.5">
      <c r="A271" s="346" t="s">
        <v>122</v>
      </c>
      <c r="B271" s="348" t="s">
        <v>123</v>
      </c>
      <c r="C271" s="345"/>
      <c r="D271" s="50"/>
      <c r="E271" s="345"/>
      <c r="F271" s="50"/>
      <c r="G271" s="50"/>
      <c r="H271" s="50"/>
      <c r="I271" s="50"/>
      <c r="J271" s="50"/>
      <c r="K271" s="50"/>
      <c r="L271" s="50"/>
      <c r="M271" s="50"/>
    </row>
    <row r="272" spans="1:13" ht="12.75">
      <c r="A272" s="51">
        <v>3</v>
      </c>
      <c r="B272" s="52" t="s">
        <v>35</v>
      </c>
      <c r="C272" s="349">
        <f>SUM(C273:C277)</f>
        <v>12179950</v>
      </c>
      <c r="D272" s="349">
        <f>SUM(D273:D277)</f>
        <v>0</v>
      </c>
      <c r="E272" s="349">
        <f>SUM(E273:E275)</f>
        <v>298000</v>
      </c>
      <c r="F272" s="349">
        <f>SUM(F273:F275)</f>
        <v>78650</v>
      </c>
      <c r="G272" s="349">
        <f>SUM(G273:G275)</f>
        <v>868690</v>
      </c>
      <c r="H272" s="349">
        <f>SUM(H273:H275)</f>
        <v>0</v>
      </c>
      <c r="I272" s="349">
        <f>SUM(I273:I278)</f>
        <v>10919610</v>
      </c>
      <c r="J272" s="349">
        <f>SUM(J273:J275)</f>
        <v>0</v>
      </c>
      <c r="K272" s="349">
        <f>SUM(K273:K277)</f>
        <v>9000</v>
      </c>
      <c r="L272" s="349">
        <f>SUM(L273:L275)</f>
        <v>6000</v>
      </c>
      <c r="M272" s="349">
        <f>SUM(M273:M275)</f>
        <v>0</v>
      </c>
    </row>
    <row r="273" spans="1:13" ht="12.75">
      <c r="A273" s="51">
        <v>31</v>
      </c>
      <c r="B273" s="52" t="s">
        <v>12</v>
      </c>
      <c r="C273" s="349">
        <f>SUM(D273:M273)</f>
        <v>10807750</v>
      </c>
      <c r="D273" s="50"/>
      <c r="E273" s="50"/>
      <c r="F273" s="50"/>
      <c r="G273" s="50"/>
      <c r="H273" s="50"/>
      <c r="I273" s="50">
        <v>10807750</v>
      </c>
      <c r="J273" s="50"/>
      <c r="K273" s="50"/>
      <c r="L273" s="50"/>
      <c r="M273" s="50"/>
    </row>
    <row r="274" spans="1:13" ht="12.75">
      <c r="A274" s="51">
        <v>32</v>
      </c>
      <c r="B274" s="52" t="s">
        <v>16</v>
      </c>
      <c r="C274" s="349">
        <f>SUM(D274:M274)</f>
        <v>1362790</v>
      </c>
      <c r="D274" s="50"/>
      <c r="E274" s="50">
        <v>297950</v>
      </c>
      <c r="F274" s="50">
        <v>78650</v>
      </c>
      <c r="G274" s="50">
        <v>864530</v>
      </c>
      <c r="H274" s="50"/>
      <c r="I274" s="50">
        <v>106660</v>
      </c>
      <c r="J274" s="50"/>
      <c r="K274" s="50">
        <v>9000</v>
      </c>
      <c r="L274" s="50">
        <v>6000</v>
      </c>
      <c r="M274" s="50"/>
    </row>
    <row r="275" spans="1:13" ht="12.75">
      <c r="A275" s="51">
        <v>34</v>
      </c>
      <c r="B275" s="52" t="s">
        <v>20</v>
      </c>
      <c r="C275" s="349">
        <f>SUM(D275:M275)</f>
        <v>4210</v>
      </c>
      <c r="D275" s="50"/>
      <c r="E275" s="50">
        <v>50</v>
      </c>
      <c r="F275" s="50"/>
      <c r="G275" s="50">
        <v>4160</v>
      </c>
      <c r="H275" s="50"/>
      <c r="I275" s="50"/>
      <c r="J275" s="50"/>
      <c r="K275" s="50"/>
      <c r="L275" s="50"/>
      <c r="M275" s="50"/>
    </row>
    <row r="276" spans="1:13" ht="12.75">
      <c r="A276" s="51">
        <v>37</v>
      </c>
      <c r="B276" s="350" t="s">
        <v>158</v>
      </c>
      <c r="C276" s="349">
        <f>SUM(D276:M276)</f>
        <v>5200</v>
      </c>
      <c r="D276" s="50"/>
      <c r="E276" s="50"/>
      <c r="F276" s="50"/>
      <c r="G276" s="50"/>
      <c r="H276" s="50"/>
      <c r="I276" s="50">
        <v>5200</v>
      </c>
      <c r="J276" s="50"/>
      <c r="K276" s="50"/>
      <c r="L276" s="50"/>
      <c r="M276" s="50"/>
    </row>
    <row r="277" spans="1:13" ht="12.75">
      <c r="A277" s="51">
        <v>38</v>
      </c>
      <c r="B277" s="52" t="s">
        <v>124</v>
      </c>
      <c r="C277" s="349">
        <f>SUM(D277:M277)</f>
        <v>0</v>
      </c>
      <c r="D277" s="53"/>
      <c r="E277" s="347"/>
      <c r="F277" s="53"/>
      <c r="G277" s="53"/>
      <c r="H277" s="53"/>
      <c r="I277" s="53"/>
      <c r="J277" s="53"/>
      <c r="K277" s="53">
        <v>0</v>
      </c>
      <c r="L277" s="53"/>
      <c r="M277" s="53"/>
    </row>
    <row r="278" spans="1:13" ht="12.75">
      <c r="A278" s="51"/>
      <c r="B278" s="52"/>
      <c r="C278" s="349"/>
      <c r="D278" s="53"/>
      <c r="E278" s="347"/>
      <c r="F278" s="53"/>
      <c r="G278" s="53"/>
      <c r="H278" s="53"/>
      <c r="I278" s="53"/>
      <c r="J278" s="53"/>
      <c r="K278" s="53"/>
      <c r="L278" s="53"/>
      <c r="M278" s="53"/>
    </row>
    <row r="279" spans="1:13" ht="25.5">
      <c r="A279" s="51">
        <v>4</v>
      </c>
      <c r="B279" s="52" t="s">
        <v>127</v>
      </c>
      <c r="C279" s="349">
        <f>SUM(D279:M279)</f>
        <v>341400</v>
      </c>
      <c r="D279" s="53">
        <f>SUM(D280:D281)</f>
        <v>0</v>
      </c>
      <c r="E279" s="351">
        <v>20000</v>
      </c>
      <c r="F279" s="53">
        <f aca="true" t="shared" si="87" ref="F279:M279">SUM(F280:F281)</f>
        <v>10800</v>
      </c>
      <c r="G279" s="53">
        <f t="shared" si="87"/>
        <v>300000</v>
      </c>
      <c r="H279" s="53">
        <f t="shared" si="87"/>
        <v>0</v>
      </c>
      <c r="I279" s="53">
        <f t="shared" si="87"/>
        <v>10600</v>
      </c>
      <c r="J279" s="53">
        <f t="shared" si="87"/>
        <v>0</v>
      </c>
      <c r="K279" s="53">
        <f t="shared" si="87"/>
        <v>0</v>
      </c>
      <c r="L279" s="53">
        <f t="shared" si="87"/>
        <v>0</v>
      </c>
      <c r="M279" s="53">
        <f t="shared" si="87"/>
        <v>0</v>
      </c>
    </row>
    <row r="280" spans="1:13" ht="22.5">
      <c r="A280" s="51">
        <v>42</v>
      </c>
      <c r="B280" s="348" t="s">
        <v>125</v>
      </c>
      <c r="C280" s="349">
        <f>SUM(D280:M280)</f>
        <v>160285</v>
      </c>
      <c r="D280" s="53"/>
      <c r="E280" s="53">
        <v>38885</v>
      </c>
      <c r="F280" s="53">
        <v>10800</v>
      </c>
      <c r="G280" s="53">
        <v>100000</v>
      </c>
      <c r="H280" s="53"/>
      <c r="I280" s="53">
        <v>10600</v>
      </c>
      <c r="J280" s="53"/>
      <c r="K280" s="53"/>
      <c r="L280" s="53"/>
      <c r="M280" s="53"/>
    </row>
    <row r="281" spans="1:13" ht="12.75">
      <c r="A281" s="51">
        <v>45</v>
      </c>
      <c r="B281" s="52" t="s">
        <v>113</v>
      </c>
      <c r="C281" s="349">
        <f>SUM(D281:M281)</f>
        <v>200000</v>
      </c>
      <c r="D281" s="53"/>
      <c r="E281" s="347"/>
      <c r="F281" s="53"/>
      <c r="G281" s="53">
        <v>200000</v>
      </c>
      <c r="H281" s="53"/>
      <c r="I281" s="53"/>
      <c r="J281" s="53"/>
      <c r="K281" s="53"/>
      <c r="L281" s="53"/>
      <c r="M281" s="53"/>
    </row>
    <row r="282" spans="1:13" ht="12.75">
      <c r="A282" s="51"/>
      <c r="B282" s="52" t="s">
        <v>126</v>
      </c>
      <c r="C282" s="53">
        <f>SUM(C272+C279)</f>
        <v>12521350</v>
      </c>
      <c r="D282" s="53">
        <f aca="true" t="shared" si="88" ref="D282:M282">SUM(D272+D279)</f>
        <v>0</v>
      </c>
      <c r="E282" s="53">
        <f t="shared" si="88"/>
        <v>318000</v>
      </c>
      <c r="F282" s="53">
        <f t="shared" si="88"/>
        <v>89450</v>
      </c>
      <c r="G282" s="53">
        <f t="shared" si="88"/>
        <v>1168690</v>
      </c>
      <c r="H282" s="53">
        <f t="shared" si="88"/>
        <v>0</v>
      </c>
      <c r="I282" s="53">
        <f t="shared" si="88"/>
        <v>10930210</v>
      </c>
      <c r="J282" s="53">
        <f t="shared" si="88"/>
        <v>0</v>
      </c>
      <c r="K282" s="53">
        <f t="shared" si="88"/>
        <v>9000</v>
      </c>
      <c r="L282" s="53">
        <f t="shared" si="88"/>
        <v>6000</v>
      </c>
      <c r="M282" s="53">
        <f t="shared" si="88"/>
        <v>0</v>
      </c>
    </row>
    <row r="283" spans="1:13" ht="12.75">
      <c r="A283" s="51"/>
      <c r="B283" s="52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</row>
    <row r="284" spans="1:13" ht="12.75">
      <c r="A284" s="96"/>
      <c r="B284" s="436"/>
      <c r="C284" s="436"/>
      <c r="D284" s="436"/>
      <c r="E284" s="352"/>
      <c r="F284" s="353"/>
      <c r="G284" s="353"/>
      <c r="H284" s="354"/>
      <c r="I284" s="354"/>
      <c r="J284" s="354"/>
      <c r="K284" s="354"/>
      <c r="L284" s="354"/>
      <c r="M284" s="354"/>
    </row>
    <row r="285" spans="1:13" ht="12.75">
      <c r="A285" s="355">
        <v>45</v>
      </c>
      <c r="B285" s="356" t="s">
        <v>113</v>
      </c>
      <c r="C285" s="357">
        <f aca="true" t="shared" si="89" ref="C285:M286">SUM(C286)</f>
        <v>0</v>
      </c>
      <c r="D285" s="358">
        <f t="shared" si="89"/>
        <v>0</v>
      </c>
      <c r="E285" s="357">
        <f t="shared" si="89"/>
        <v>0</v>
      </c>
      <c r="F285" s="358">
        <f t="shared" si="89"/>
        <v>0</v>
      </c>
      <c r="G285" s="358">
        <f t="shared" si="89"/>
        <v>0</v>
      </c>
      <c r="H285" s="358">
        <f t="shared" si="89"/>
        <v>0</v>
      </c>
      <c r="I285" s="358">
        <f t="shared" si="89"/>
        <v>0</v>
      </c>
      <c r="J285" s="358">
        <f t="shared" si="89"/>
        <v>0</v>
      </c>
      <c r="K285" s="358">
        <f t="shared" si="89"/>
        <v>0</v>
      </c>
      <c r="L285" s="358">
        <f t="shared" si="89"/>
        <v>0</v>
      </c>
      <c r="M285" s="358">
        <f t="shared" si="89"/>
        <v>0</v>
      </c>
    </row>
    <row r="286" spans="1:13" ht="12.75">
      <c r="A286" s="355">
        <v>451</v>
      </c>
      <c r="B286" s="356" t="s">
        <v>114</v>
      </c>
      <c r="C286" s="359">
        <f>SUM(C287)</f>
        <v>0</v>
      </c>
      <c r="D286" s="360">
        <f t="shared" si="89"/>
        <v>0</v>
      </c>
      <c r="E286" s="359">
        <f t="shared" si="89"/>
        <v>0</v>
      </c>
      <c r="F286" s="360">
        <f t="shared" si="89"/>
        <v>0</v>
      </c>
      <c r="G286" s="360">
        <f t="shared" si="89"/>
        <v>0</v>
      </c>
      <c r="H286" s="360">
        <f t="shared" si="89"/>
        <v>0</v>
      </c>
      <c r="I286" s="360">
        <f>SUM(I287)</f>
        <v>0</v>
      </c>
      <c r="J286" s="360">
        <f t="shared" si="89"/>
        <v>0</v>
      </c>
      <c r="K286" s="360">
        <f t="shared" si="89"/>
        <v>0</v>
      </c>
      <c r="L286" s="360">
        <f t="shared" si="89"/>
        <v>0</v>
      </c>
      <c r="M286" s="360">
        <f t="shared" si="89"/>
        <v>0</v>
      </c>
    </row>
    <row r="287" spans="1:13" ht="12.75">
      <c r="A287" s="361">
        <v>4511</v>
      </c>
      <c r="B287" s="362" t="s">
        <v>114</v>
      </c>
      <c r="C287" s="363">
        <f>SUM(D287:J287)</f>
        <v>0</v>
      </c>
      <c r="D287" s="364">
        <v>0</v>
      </c>
      <c r="E287" s="363">
        <v>0</v>
      </c>
      <c r="F287" s="365">
        <v>0</v>
      </c>
      <c r="G287" s="365"/>
      <c r="H287" s="365"/>
      <c r="I287" s="365">
        <v>0</v>
      </c>
      <c r="J287" s="365"/>
      <c r="K287" s="365"/>
      <c r="L287" s="366"/>
      <c r="M287" s="365"/>
    </row>
    <row r="288" spans="1:13" ht="12.75">
      <c r="A288" s="361"/>
      <c r="B288" s="367" t="s">
        <v>105</v>
      </c>
      <c r="C288" s="359">
        <f>SUM(C285)</f>
        <v>0</v>
      </c>
      <c r="D288" s="360">
        <f aca="true" t="shared" si="90" ref="D288:M288">SUM(D285)</f>
        <v>0</v>
      </c>
      <c r="E288" s="359">
        <f t="shared" si="90"/>
        <v>0</v>
      </c>
      <c r="F288" s="360">
        <f t="shared" si="90"/>
        <v>0</v>
      </c>
      <c r="G288" s="360">
        <f t="shared" si="90"/>
        <v>0</v>
      </c>
      <c r="H288" s="360">
        <f t="shared" si="90"/>
        <v>0</v>
      </c>
      <c r="I288" s="360">
        <f t="shared" si="90"/>
        <v>0</v>
      </c>
      <c r="J288" s="360">
        <f t="shared" si="90"/>
        <v>0</v>
      </c>
      <c r="K288" s="360">
        <f t="shared" si="90"/>
        <v>0</v>
      </c>
      <c r="L288" s="360">
        <f t="shared" si="90"/>
        <v>0</v>
      </c>
      <c r="M288" s="360">
        <f t="shared" si="90"/>
        <v>0</v>
      </c>
    </row>
    <row r="289" spans="1:13" ht="12.75">
      <c r="A289" s="54"/>
      <c r="B289" s="55"/>
      <c r="C289" s="345"/>
      <c r="D289" s="50"/>
      <c r="E289" s="345"/>
      <c r="F289" s="50"/>
      <c r="G289" s="50"/>
      <c r="H289" s="50"/>
      <c r="I289" s="50"/>
      <c r="J289" s="50"/>
      <c r="K289" s="50"/>
      <c r="L289" s="50"/>
      <c r="M289" s="50"/>
    </row>
    <row r="290" spans="1:13" ht="22.5">
      <c r="A290" s="346" t="s">
        <v>128</v>
      </c>
      <c r="B290" s="348" t="s">
        <v>104</v>
      </c>
      <c r="C290" s="345"/>
      <c r="D290" s="50"/>
      <c r="E290" s="345"/>
      <c r="F290" s="50"/>
      <c r="G290" s="50"/>
      <c r="H290" s="50"/>
      <c r="I290" s="50"/>
      <c r="J290" s="50"/>
      <c r="K290" s="50"/>
      <c r="L290" s="50"/>
      <c r="M290" s="50"/>
    </row>
    <row r="291" spans="1:13" ht="12.75">
      <c r="A291" s="51">
        <v>3</v>
      </c>
      <c r="B291" s="52" t="s">
        <v>35</v>
      </c>
      <c r="C291" s="349">
        <f aca="true" t="shared" si="91" ref="C291:M291">SUM(C292:C293)</f>
        <v>222000</v>
      </c>
      <c r="D291" s="349">
        <f t="shared" si="91"/>
        <v>0</v>
      </c>
      <c r="E291" s="349">
        <f t="shared" si="91"/>
        <v>0</v>
      </c>
      <c r="F291" s="349">
        <f t="shared" si="91"/>
        <v>0</v>
      </c>
      <c r="G291" s="349">
        <f t="shared" si="91"/>
        <v>0</v>
      </c>
      <c r="H291" s="349">
        <f t="shared" si="91"/>
        <v>21400</v>
      </c>
      <c r="I291" s="349">
        <f t="shared" si="91"/>
        <v>0</v>
      </c>
      <c r="J291" s="349">
        <f t="shared" si="91"/>
        <v>200600</v>
      </c>
      <c r="K291" s="349">
        <f t="shared" si="91"/>
        <v>0</v>
      </c>
      <c r="L291" s="349">
        <f t="shared" si="91"/>
        <v>0</v>
      </c>
      <c r="M291" s="349">
        <f t="shared" si="91"/>
        <v>0</v>
      </c>
    </row>
    <row r="292" spans="1:13" ht="12.75">
      <c r="A292" s="51">
        <v>31</v>
      </c>
      <c r="B292" s="52" t="s">
        <v>12</v>
      </c>
      <c r="C292" s="50">
        <f>SUM(D292:M292)</f>
        <v>203800</v>
      </c>
      <c r="D292" s="50"/>
      <c r="E292" s="50"/>
      <c r="F292" s="50"/>
      <c r="G292" s="50"/>
      <c r="H292" s="50">
        <v>20200</v>
      </c>
      <c r="I292" s="50"/>
      <c r="J292" s="50">
        <v>183600</v>
      </c>
      <c r="K292" s="50"/>
      <c r="L292" s="50"/>
      <c r="M292" s="50"/>
    </row>
    <row r="293" spans="1:13" ht="12.75">
      <c r="A293" s="51">
        <v>32</v>
      </c>
      <c r="B293" s="52" t="s">
        <v>16</v>
      </c>
      <c r="C293" s="50">
        <f>SUM(D293:M293)</f>
        <v>18200</v>
      </c>
      <c r="D293" s="50"/>
      <c r="E293" s="50"/>
      <c r="F293" s="50"/>
      <c r="G293" s="50"/>
      <c r="H293" s="50">
        <v>1200</v>
      </c>
      <c r="I293" s="50"/>
      <c r="J293" s="50">
        <v>17000</v>
      </c>
      <c r="K293" s="50"/>
      <c r="L293" s="50"/>
      <c r="M293" s="50"/>
    </row>
    <row r="294" spans="1:13" ht="12.75">
      <c r="A294" s="51"/>
      <c r="B294" s="52" t="s">
        <v>131</v>
      </c>
      <c r="C294" s="53">
        <f>SUM(C291)</f>
        <v>222000</v>
      </c>
      <c r="D294" s="53">
        <f aca="true" t="shared" si="92" ref="D294:M294">SUM(D291)</f>
        <v>0</v>
      </c>
      <c r="E294" s="53">
        <f t="shared" si="92"/>
        <v>0</v>
      </c>
      <c r="F294" s="53">
        <f t="shared" si="92"/>
        <v>0</v>
      </c>
      <c r="G294" s="53">
        <f t="shared" si="92"/>
        <v>0</v>
      </c>
      <c r="H294" s="53">
        <f t="shared" si="92"/>
        <v>21400</v>
      </c>
      <c r="I294" s="53">
        <f t="shared" si="92"/>
        <v>0</v>
      </c>
      <c r="J294" s="53">
        <f t="shared" si="92"/>
        <v>200600</v>
      </c>
      <c r="K294" s="53">
        <f t="shared" si="92"/>
        <v>0</v>
      </c>
      <c r="L294" s="53">
        <f t="shared" si="92"/>
        <v>0</v>
      </c>
      <c r="M294" s="53">
        <f t="shared" si="92"/>
        <v>0</v>
      </c>
    </row>
    <row r="295" spans="1:13" ht="12.75">
      <c r="A295" s="368"/>
      <c r="B295" s="369"/>
      <c r="C295" s="370"/>
      <c r="D295" s="370"/>
      <c r="E295" s="370"/>
      <c r="F295" s="370"/>
      <c r="G295" s="370"/>
      <c r="H295" s="370"/>
      <c r="I295" s="370"/>
      <c r="J295" s="370"/>
      <c r="K295" s="370"/>
      <c r="L295" s="370"/>
      <c r="M295" s="370"/>
    </row>
    <row r="296" spans="1:13" ht="12.75">
      <c r="A296" s="96" t="s">
        <v>106</v>
      </c>
      <c r="B296" s="436" t="s">
        <v>129</v>
      </c>
      <c r="C296" s="436"/>
      <c r="D296" s="436"/>
      <c r="E296" s="133"/>
      <c r="F296" s="133"/>
      <c r="G296" s="133"/>
      <c r="H296" s="133"/>
      <c r="I296" s="133"/>
      <c r="J296" s="133"/>
      <c r="K296" s="133"/>
      <c r="L296" s="133"/>
      <c r="M296" s="133"/>
    </row>
    <row r="297" spans="1:13" ht="12.75">
      <c r="A297" s="97">
        <v>3</v>
      </c>
      <c r="B297" s="98" t="s">
        <v>35</v>
      </c>
      <c r="C297" s="99">
        <f>SUM(C298)</f>
        <v>10500</v>
      </c>
      <c r="D297" s="99">
        <v>10500</v>
      </c>
      <c r="E297" s="99">
        <f aca="true" t="shared" si="93" ref="E297:M297">SUM(E298)</f>
        <v>0</v>
      </c>
      <c r="F297" s="99">
        <f t="shared" si="93"/>
        <v>0</v>
      </c>
      <c r="G297" s="99">
        <f t="shared" si="93"/>
        <v>0</v>
      </c>
      <c r="H297" s="99">
        <f t="shared" si="93"/>
        <v>0</v>
      </c>
      <c r="I297" s="99">
        <f t="shared" si="93"/>
        <v>0</v>
      </c>
      <c r="J297" s="99">
        <f t="shared" si="93"/>
        <v>0</v>
      </c>
      <c r="K297" s="99">
        <f t="shared" si="93"/>
        <v>0</v>
      </c>
      <c r="L297" s="99">
        <f t="shared" si="93"/>
        <v>0</v>
      </c>
      <c r="M297" s="99">
        <f t="shared" si="93"/>
        <v>0</v>
      </c>
    </row>
    <row r="298" spans="1:13" ht="12.75">
      <c r="A298" s="51">
        <v>32</v>
      </c>
      <c r="B298" s="52" t="s">
        <v>16</v>
      </c>
      <c r="C298" s="53">
        <f>SUM(D298:M298)</f>
        <v>10500</v>
      </c>
      <c r="D298" s="53">
        <v>10500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</row>
    <row r="299" spans="1:13" ht="12.75">
      <c r="A299" s="54"/>
      <c r="B299" s="52" t="s">
        <v>105</v>
      </c>
      <c r="C299" s="53">
        <f>SUM(C297)</f>
        <v>10500</v>
      </c>
      <c r="D299" s="53">
        <f aca="true" t="shared" si="94" ref="D299:M299">SUM(D297)</f>
        <v>10500</v>
      </c>
      <c r="E299" s="53">
        <f t="shared" si="94"/>
        <v>0</v>
      </c>
      <c r="F299" s="53">
        <f t="shared" si="94"/>
        <v>0</v>
      </c>
      <c r="G299" s="53">
        <f t="shared" si="94"/>
        <v>0</v>
      </c>
      <c r="H299" s="53">
        <f t="shared" si="94"/>
        <v>0</v>
      </c>
      <c r="I299" s="53">
        <f t="shared" si="94"/>
        <v>0</v>
      </c>
      <c r="J299" s="53">
        <f t="shared" si="94"/>
        <v>0</v>
      </c>
      <c r="K299" s="53">
        <f t="shared" si="94"/>
        <v>0</v>
      </c>
      <c r="L299" s="53">
        <f t="shared" si="94"/>
        <v>0</v>
      </c>
      <c r="M299" s="53">
        <f t="shared" si="94"/>
        <v>0</v>
      </c>
    </row>
    <row r="300" spans="1:13" ht="12.75">
      <c r="A300" s="368"/>
      <c r="B300" s="369"/>
      <c r="C300" s="370"/>
      <c r="D300" s="370"/>
      <c r="E300" s="370"/>
      <c r="F300" s="370"/>
      <c r="G300" s="370"/>
      <c r="H300" s="370"/>
      <c r="I300" s="370"/>
      <c r="J300" s="370"/>
      <c r="K300" s="370"/>
      <c r="L300" s="370"/>
      <c r="M300" s="370"/>
    </row>
    <row r="301" spans="1:13" ht="12.75">
      <c r="A301" s="368"/>
      <c r="B301" s="369"/>
      <c r="C301" s="370"/>
      <c r="D301" s="370"/>
      <c r="E301" s="370"/>
      <c r="F301" s="370"/>
      <c r="G301" s="370"/>
      <c r="H301" s="370"/>
      <c r="I301" s="370"/>
      <c r="J301" s="370"/>
      <c r="K301" s="370"/>
      <c r="L301" s="370"/>
      <c r="M301" s="370"/>
    </row>
    <row r="302" spans="1:13" ht="12.75">
      <c r="A302" s="96" t="s">
        <v>110</v>
      </c>
      <c r="B302" s="436" t="s">
        <v>109</v>
      </c>
      <c r="C302" s="436"/>
      <c r="D302" s="436"/>
      <c r="E302" s="133"/>
      <c r="F302" s="133"/>
      <c r="G302" s="133"/>
      <c r="H302" s="133"/>
      <c r="I302" s="133"/>
      <c r="J302" s="133"/>
      <c r="K302" s="133"/>
      <c r="L302" s="133"/>
      <c r="M302" s="133"/>
    </row>
    <row r="303" spans="1:13" ht="12.75">
      <c r="A303" s="97">
        <v>3</v>
      </c>
      <c r="B303" s="98" t="s">
        <v>35</v>
      </c>
      <c r="C303" s="99">
        <f>SUM(C304)</f>
        <v>20600</v>
      </c>
      <c r="D303" s="99">
        <f aca="true" t="shared" si="95" ref="D303:M303">SUM(D304)</f>
        <v>0</v>
      </c>
      <c r="E303" s="99">
        <f t="shared" si="95"/>
        <v>0</v>
      </c>
      <c r="F303" s="99">
        <f t="shared" si="95"/>
        <v>0</v>
      </c>
      <c r="G303" s="99">
        <f t="shared" si="95"/>
        <v>10800</v>
      </c>
      <c r="H303" s="99">
        <f t="shared" si="95"/>
        <v>0</v>
      </c>
      <c r="I303" s="99">
        <f t="shared" si="95"/>
        <v>9800</v>
      </c>
      <c r="J303" s="99">
        <f t="shared" si="95"/>
        <v>0</v>
      </c>
      <c r="K303" s="99">
        <f t="shared" si="95"/>
        <v>0</v>
      </c>
      <c r="L303" s="99">
        <f t="shared" si="95"/>
        <v>0</v>
      </c>
      <c r="M303" s="99">
        <f t="shared" si="95"/>
        <v>0</v>
      </c>
    </row>
    <row r="304" spans="1:13" ht="12.75">
      <c r="A304" s="51">
        <v>32</v>
      </c>
      <c r="B304" s="52" t="s">
        <v>16</v>
      </c>
      <c r="C304" s="53">
        <f>SUM(D304:M304)</f>
        <v>20600</v>
      </c>
      <c r="D304" s="53"/>
      <c r="E304" s="53">
        <v>0</v>
      </c>
      <c r="F304" s="53">
        <v>0</v>
      </c>
      <c r="G304" s="53">
        <v>10800</v>
      </c>
      <c r="H304" s="53">
        <v>0</v>
      </c>
      <c r="I304" s="53">
        <v>9800</v>
      </c>
      <c r="J304" s="53">
        <v>0</v>
      </c>
      <c r="K304" s="53">
        <v>0</v>
      </c>
      <c r="L304" s="53">
        <v>0</v>
      </c>
      <c r="M304" s="53">
        <v>0</v>
      </c>
    </row>
    <row r="305" spans="1:13" ht="12.75">
      <c r="A305" s="54"/>
      <c r="B305" s="52" t="s">
        <v>105</v>
      </c>
      <c r="C305" s="53">
        <f>SUM(C303)</f>
        <v>20600</v>
      </c>
      <c r="D305" s="53">
        <f aca="true" t="shared" si="96" ref="D305:M305">SUM(D303)</f>
        <v>0</v>
      </c>
      <c r="E305" s="53">
        <f t="shared" si="96"/>
        <v>0</v>
      </c>
      <c r="F305" s="53">
        <f t="shared" si="96"/>
        <v>0</v>
      </c>
      <c r="G305" s="53">
        <f t="shared" si="96"/>
        <v>10800</v>
      </c>
      <c r="H305" s="53">
        <f t="shared" si="96"/>
        <v>0</v>
      </c>
      <c r="I305" s="53">
        <f t="shared" si="96"/>
        <v>9800</v>
      </c>
      <c r="J305" s="53">
        <f t="shared" si="96"/>
        <v>0</v>
      </c>
      <c r="K305" s="53">
        <f t="shared" si="96"/>
        <v>0</v>
      </c>
      <c r="L305" s="53">
        <f t="shared" si="96"/>
        <v>0</v>
      </c>
      <c r="M305" s="53">
        <f t="shared" si="96"/>
        <v>0</v>
      </c>
    </row>
    <row r="306" spans="1:13" ht="12.75">
      <c r="A306" s="54"/>
      <c r="B306" s="55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</row>
    <row r="307" spans="1:13" ht="12.75">
      <c r="A307" s="100"/>
      <c r="B307" s="101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</row>
    <row r="308" spans="1:13" ht="12.75">
      <c r="A308" s="371" t="s">
        <v>133</v>
      </c>
      <c r="B308" s="348" t="s">
        <v>132</v>
      </c>
      <c r="C308" s="345"/>
      <c r="D308" s="50"/>
      <c r="E308" s="345"/>
      <c r="F308" s="50"/>
      <c r="G308" s="50"/>
      <c r="H308" s="50"/>
      <c r="I308" s="50"/>
      <c r="J308" s="50"/>
      <c r="K308" s="50"/>
      <c r="L308" s="50"/>
      <c r="M308" s="50"/>
    </row>
    <row r="309" spans="1:13" ht="12.75">
      <c r="A309" s="51">
        <v>3</v>
      </c>
      <c r="B309" s="52" t="s">
        <v>35</v>
      </c>
      <c r="C309" s="349">
        <f>SUM(C310:C314)</f>
        <v>0</v>
      </c>
      <c r="D309" s="349">
        <f>SUM(D310:D314)</f>
        <v>0</v>
      </c>
      <c r="E309" s="349">
        <f>SUM(E310:E312)</f>
        <v>0</v>
      </c>
      <c r="F309" s="349">
        <f>SUM(F310:F312)</f>
        <v>0</v>
      </c>
      <c r="G309" s="349">
        <f>SUM(G310:G312)</f>
        <v>0</v>
      </c>
      <c r="H309" s="349">
        <f>SUM(H310:H314)</f>
        <v>0</v>
      </c>
      <c r="I309" s="349">
        <f>SUM(I310:I312)</f>
        <v>0</v>
      </c>
      <c r="J309" s="349">
        <f>SUM(J310:J312)</f>
        <v>0</v>
      </c>
      <c r="K309" s="349">
        <f>SUM(K310:K314)</f>
        <v>0</v>
      </c>
      <c r="L309" s="349">
        <f>SUM(L310:L312)</f>
        <v>0</v>
      </c>
      <c r="M309" s="349">
        <f>SUM(M310:M312)</f>
        <v>0</v>
      </c>
    </row>
    <row r="310" spans="1:13" ht="12.75">
      <c r="A310" s="51">
        <v>31</v>
      </c>
      <c r="B310" s="52" t="s">
        <v>12</v>
      </c>
      <c r="C310" s="349">
        <f aca="true" t="shared" si="97" ref="C310:C317">SUM(D310:M310)</f>
        <v>0</v>
      </c>
      <c r="D310" s="50"/>
      <c r="E310" s="50"/>
      <c r="F310" s="50"/>
      <c r="G310" s="50"/>
      <c r="H310" s="50">
        <v>0</v>
      </c>
      <c r="I310" s="50"/>
      <c r="J310" s="50"/>
      <c r="K310" s="50"/>
      <c r="L310" s="50"/>
      <c r="M310" s="50"/>
    </row>
    <row r="311" spans="1:13" ht="12.75">
      <c r="A311" s="51">
        <v>32</v>
      </c>
      <c r="B311" s="52" t="s">
        <v>16</v>
      </c>
      <c r="C311" s="349">
        <f t="shared" si="97"/>
        <v>0</v>
      </c>
      <c r="D311" s="50"/>
      <c r="E311" s="50"/>
      <c r="F311" s="50"/>
      <c r="G311" s="50"/>
      <c r="H311" s="50">
        <v>0</v>
      </c>
      <c r="I311" s="50"/>
      <c r="J311" s="50"/>
      <c r="K311" s="50"/>
      <c r="L311" s="50"/>
      <c r="M311" s="50"/>
    </row>
    <row r="312" spans="1:13" ht="12.75">
      <c r="A312" s="51">
        <v>34</v>
      </c>
      <c r="B312" s="52" t="s">
        <v>20</v>
      </c>
      <c r="C312" s="349">
        <f t="shared" si="97"/>
        <v>0</v>
      </c>
      <c r="D312" s="50"/>
      <c r="E312" s="50"/>
      <c r="F312" s="50"/>
      <c r="G312" s="50"/>
      <c r="H312" s="50">
        <v>0</v>
      </c>
      <c r="I312" s="50"/>
      <c r="J312" s="50"/>
      <c r="K312" s="50"/>
      <c r="L312" s="50"/>
      <c r="M312" s="50"/>
    </row>
    <row r="313" spans="1:13" ht="12.75">
      <c r="A313" s="51">
        <v>36</v>
      </c>
      <c r="B313" s="52" t="s">
        <v>159</v>
      </c>
      <c r="C313" s="349">
        <f t="shared" si="97"/>
        <v>0</v>
      </c>
      <c r="D313" s="50"/>
      <c r="E313" s="50"/>
      <c r="F313" s="50"/>
      <c r="G313" s="50"/>
      <c r="H313" s="50">
        <v>0</v>
      </c>
      <c r="I313" s="50"/>
      <c r="J313" s="50"/>
      <c r="K313" s="50"/>
      <c r="L313" s="50"/>
      <c r="M313" s="50"/>
    </row>
    <row r="314" spans="1:13" ht="12.75">
      <c r="A314" s="51">
        <v>38</v>
      </c>
      <c r="B314" s="52" t="s">
        <v>124</v>
      </c>
      <c r="C314" s="349">
        <f t="shared" si="97"/>
        <v>0</v>
      </c>
      <c r="D314" s="53"/>
      <c r="E314" s="347"/>
      <c r="F314" s="53"/>
      <c r="G314" s="53"/>
      <c r="H314" s="53"/>
      <c r="I314" s="53"/>
      <c r="J314" s="53"/>
      <c r="K314" s="53"/>
      <c r="L314" s="53"/>
      <c r="M314" s="53"/>
    </row>
    <row r="315" spans="1:13" ht="25.5">
      <c r="A315" s="51">
        <v>4</v>
      </c>
      <c r="B315" s="52" t="s">
        <v>127</v>
      </c>
      <c r="C315" s="349">
        <f t="shared" si="97"/>
        <v>0</v>
      </c>
      <c r="D315" s="53">
        <f>SUM(D316:D317)</f>
        <v>0</v>
      </c>
      <c r="E315" s="347">
        <f aca="true" t="shared" si="98" ref="E315:M315">SUM(E316:E317)</f>
        <v>0</v>
      </c>
      <c r="F315" s="53">
        <f t="shared" si="98"/>
        <v>0</v>
      </c>
      <c r="G315" s="53">
        <f t="shared" si="98"/>
        <v>0</v>
      </c>
      <c r="H315" s="53">
        <f t="shared" si="98"/>
        <v>0</v>
      </c>
      <c r="I315" s="53">
        <f t="shared" si="98"/>
        <v>0</v>
      </c>
      <c r="J315" s="53">
        <f t="shared" si="98"/>
        <v>0</v>
      </c>
      <c r="K315" s="53">
        <f t="shared" si="98"/>
        <v>0</v>
      </c>
      <c r="L315" s="53">
        <f t="shared" si="98"/>
        <v>0</v>
      </c>
      <c r="M315" s="53">
        <f t="shared" si="98"/>
        <v>0</v>
      </c>
    </row>
    <row r="316" spans="1:13" ht="22.5">
      <c r="A316" s="51">
        <v>42</v>
      </c>
      <c r="B316" s="348" t="s">
        <v>125</v>
      </c>
      <c r="C316" s="349">
        <f t="shared" si="97"/>
        <v>0</v>
      </c>
      <c r="D316" s="53"/>
      <c r="E316" s="347"/>
      <c r="F316" s="53"/>
      <c r="G316" s="53"/>
      <c r="H316" s="53"/>
      <c r="I316" s="53"/>
      <c r="J316" s="53"/>
      <c r="K316" s="53"/>
      <c r="L316" s="53"/>
      <c r="M316" s="53"/>
    </row>
    <row r="317" spans="1:13" ht="12.75">
      <c r="A317" s="51">
        <v>45</v>
      </c>
      <c r="B317" s="52" t="s">
        <v>113</v>
      </c>
      <c r="C317" s="349">
        <f t="shared" si="97"/>
        <v>0</v>
      </c>
      <c r="D317" s="53"/>
      <c r="E317" s="347"/>
      <c r="F317" s="53"/>
      <c r="G317" s="53"/>
      <c r="H317" s="53"/>
      <c r="I317" s="53"/>
      <c r="J317" s="53"/>
      <c r="K317" s="53"/>
      <c r="L317" s="53"/>
      <c r="M317" s="53"/>
    </row>
    <row r="318" spans="1:13" ht="12.75">
      <c r="A318" s="51"/>
      <c r="B318" s="52" t="s">
        <v>126</v>
      </c>
      <c r="C318" s="53">
        <f aca="true" t="shared" si="99" ref="C318:M318">SUM(C309+C315)</f>
        <v>0</v>
      </c>
      <c r="D318" s="53">
        <f t="shared" si="99"/>
        <v>0</v>
      </c>
      <c r="E318" s="53">
        <f t="shared" si="99"/>
        <v>0</v>
      </c>
      <c r="F318" s="53">
        <f t="shared" si="99"/>
        <v>0</v>
      </c>
      <c r="G318" s="53">
        <f t="shared" si="99"/>
        <v>0</v>
      </c>
      <c r="H318" s="53">
        <f t="shared" si="99"/>
        <v>0</v>
      </c>
      <c r="I318" s="53">
        <f t="shared" si="99"/>
        <v>0</v>
      </c>
      <c r="J318" s="53">
        <f t="shared" si="99"/>
        <v>0</v>
      </c>
      <c r="K318" s="53">
        <f t="shared" si="99"/>
        <v>0</v>
      </c>
      <c r="L318" s="53">
        <f t="shared" si="99"/>
        <v>0</v>
      </c>
      <c r="M318" s="53">
        <f t="shared" si="99"/>
        <v>0</v>
      </c>
    </row>
    <row r="319" spans="1:13" ht="12.75">
      <c r="A319" s="372"/>
      <c r="B319" s="52" t="s">
        <v>161</v>
      </c>
      <c r="C319" s="53">
        <f>SUM(C282+C288+C294+C299+C305+C318)</f>
        <v>12774450</v>
      </c>
      <c r="D319" s="53">
        <f aca="true" t="shared" si="100" ref="D319:M319">SUM(D282+D294+D299+D305+D318)</f>
        <v>10500</v>
      </c>
      <c r="E319" s="53">
        <f t="shared" si="100"/>
        <v>318000</v>
      </c>
      <c r="F319" s="53">
        <f t="shared" si="100"/>
        <v>89450</v>
      </c>
      <c r="G319" s="53">
        <f t="shared" si="100"/>
        <v>1179490</v>
      </c>
      <c r="H319" s="53">
        <f t="shared" si="100"/>
        <v>21400</v>
      </c>
      <c r="I319" s="53">
        <f t="shared" si="100"/>
        <v>10940010</v>
      </c>
      <c r="J319" s="53">
        <f t="shared" si="100"/>
        <v>200600</v>
      </c>
      <c r="K319" s="53">
        <f t="shared" si="100"/>
        <v>9000</v>
      </c>
      <c r="L319" s="53">
        <f t="shared" si="100"/>
        <v>6000</v>
      </c>
      <c r="M319" s="53">
        <f t="shared" si="100"/>
        <v>0</v>
      </c>
    </row>
    <row r="320" spans="1:16" s="57" customFormat="1" ht="12.75">
      <c r="A320" s="373"/>
      <c r="B320" s="374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136"/>
      <c r="O320" s="136"/>
      <c r="P320" s="136"/>
    </row>
    <row r="321" ht="12.75">
      <c r="C321" s="136"/>
    </row>
    <row r="322" spans="1:13" ht="12.75">
      <c r="A322" s="259" t="s">
        <v>135</v>
      </c>
      <c r="B322" s="388" t="s">
        <v>167</v>
      </c>
      <c r="C322" s="57" t="s">
        <v>139</v>
      </c>
      <c r="D322" s="136" t="s">
        <v>137</v>
      </c>
      <c r="K322" s="435" t="s">
        <v>173</v>
      </c>
      <c r="L322" s="435"/>
      <c r="M322" s="435"/>
    </row>
    <row r="323" spans="1:4" ht="12.75">
      <c r="A323" s="259" t="s">
        <v>136</v>
      </c>
      <c r="B323" s="388" t="s">
        <v>168</v>
      </c>
      <c r="D323" s="136" t="s">
        <v>138</v>
      </c>
    </row>
    <row r="324" spans="7:13" ht="12.75">
      <c r="G324" s="136" t="s">
        <v>175</v>
      </c>
      <c r="K324" s="435" t="s">
        <v>174</v>
      </c>
      <c r="L324" s="435"/>
      <c r="M324" s="435"/>
    </row>
    <row r="328" ht="12.75">
      <c r="A328"/>
    </row>
    <row r="329" ht="12.75">
      <c r="A329"/>
    </row>
  </sheetData>
  <sheetProtection/>
  <mergeCells count="14">
    <mergeCell ref="A1:M1"/>
    <mergeCell ref="B89:D89"/>
    <mergeCell ref="B108:D108"/>
    <mergeCell ref="B115:D115"/>
    <mergeCell ref="B131:D131"/>
    <mergeCell ref="B137:D137"/>
    <mergeCell ref="B228:D228"/>
    <mergeCell ref="K324:M324"/>
    <mergeCell ref="B246:D246"/>
    <mergeCell ref="B296:D296"/>
    <mergeCell ref="B240:D240"/>
    <mergeCell ref="K322:M322"/>
    <mergeCell ref="B284:D284"/>
    <mergeCell ref="B302:D302"/>
  </mergeCells>
  <printOptions horizontalCentered="1"/>
  <pageMargins left="0" right="0" top="0" bottom="0" header="0.31496062992125984" footer="0.31496062992125984"/>
  <pageSetup firstPageNumber="3" useFirstPageNumber="1"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Profesor</cp:lastModifiedBy>
  <cp:lastPrinted>2021-01-07T10:07:09Z</cp:lastPrinted>
  <dcterms:created xsi:type="dcterms:W3CDTF">2013-09-11T11:00:21Z</dcterms:created>
  <dcterms:modified xsi:type="dcterms:W3CDTF">2021-01-07T10:08:17Z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