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604" activeTab="2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IZDATAKA'!$1:$1</definedName>
    <definedName name="_xlnm.Print_Area" localSheetId="0">'OPĆI DIO'!$A$2:$G$26</definedName>
    <definedName name="_xlnm.Print_Area" localSheetId="1">'PLAN PRIHODA'!$A$1:$U$26</definedName>
    <definedName name="_xlnm.Print_Area" localSheetId="2">'PLAN RASHODA I IZDATAKA'!$A$1:$V$217</definedName>
  </definedNames>
  <calcPr fullCalcOnLoad="1"/>
</workbook>
</file>

<file path=xl/sharedStrings.xml><?xml version="1.0" encoding="utf-8"?>
<sst xmlns="http://schemas.openxmlformats.org/spreadsheetml/2006/main" count="302" uniqueCount="194">
  <si>
    <t>PRIHODI POSLOVANJA</t>
  </si>
  <si>
    <t>RASHODI  POSLOVANJA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</si>
  <si>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</si>
  <si>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</si>
  <si>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</si>
  <si>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</si>
  <si>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</si>
  <si>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u kunama</t>
  </si>
  <si>
    <t>Izvor prihoda i primitaka</t>
  </si>
  <si>
    <t>Ukupno (po izvorima)</t>
  </si>
  <si>
    <t>Šifra</t>
  </si>
  <si>
    <t>Naziv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</si>
  <si>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</si>
  <si>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</si>
  <si>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</si>
  <si>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</si>
  <si>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</si>
  <si>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</si>
  <si>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</si>
  <si>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</si>
  <si>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Financijski  rashodi</t>
  </si>
  <si>
    <t>Ostali financijski rashodi</t>
  </si>
  <si>
    <t>Rashodi za nabavu nefinancijske imovine</t>
  </si>
  <si>
    <t>OPĆI DIO</t>
  </si>
  <si>
    <t>PRORAČUNSKI KORISNIK</t>
  </si>
  <si>
    <t>PRIHODI UKUPNO</t>
  </si>
  <si>
    <t>RASHODI UKUPNO</t>
  </si>
  <si>
    <t>PRIHODI OD PRODAJE NEFINANCIJSKE IMOVINE</t>
  </si>
  <si>
    <t>2020.</t>
  </si>
  <si>
    <t>Ukupno prihodi i primici za 2020.</t>
  </si>
  <si>
    <t>RASHODI ZA NABAVU NEFINANCIJSKE IMOVINE</t>
  </si>
  <si>
    <t>UKUPAN DONOS VIŠKA/MANJKA IZ PRETHODNE(IH) GODINA</t>
  </si>
  <si>
    <t>VIŠAK/MANJAK IZ PRETHODNE(IH) GODINE KOJI ĆE SE POKRITI/RASPOREDITI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</si>
  <si>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</si>
  <si>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Prijedlog plana 
za 2020.</t>
  </si>
  <si>
    <t>Projekcija plana
za 2021.</t>
  </si>
  <si>
    <t>Građevinski objekti</t>
  </si>
  <si>
    <t>Rashodi poslovanja</t>
  </si>
  <si>
    <t>Oznaka                           rač. iz                                      računskog                                         plana</t>
  </si>
  <si>
    <t>Rashodi za nabavu proizvedene dugotrajne imovine</t>
  </si>
  <si>
    <t>PRIJEDLOG PLANA ZA 2020. (četvrta razina računskog plana)</t>
  </si>
  <si>
    <t>Opći prihodi i primici       (izvor 011 sredstva MŽ)</t>
  </si>
  <si>
    <t>Vlastiti prihodi (izvor 031 vlastiti prihodi)</t>
  </si>
  <si>
    <t>Prihodi za posebne namjene (izvor 043)</t>
  </si>
  <si>
    <t>Decentralizirana sredstva (izvor 044)</t>
  </si>
  <si>
    <t>Pomoći EU (izvor 051)</t>
  </si>
  <si>
    <t>Ostale pomoći (izvor 052)</t>
  </si>
  <si>
    <t>Pomoći proračunskim korisnicima temeljem prijenosa EU sredstava (izvor 054 - asistenti)</t>
  </si>
  <si>
    <t>Donacije (izvor 061)</t>
  </si>
  <si>
    <t>Prihodi od nefinancijske imovine i nadoknade šteta s osnova osiguranja (izvor 071)</t>
  </si>
  <si>
    <t>Namjenski primici od zaduživanja (izvor 081)</t>
  </si>
  <si>
    <t>Plaće za redovan rad</t>
  </si>
  <si>
    <t>Plaće u naravi</t>
  </si>
  <si>
    <t>Plaće za prekovremeni rad</t>
  </si>
  <si>
    <t>Plaće za posebne uvjete rada</t>
  </si>
  <si>
    <t>Doprinosi za mirovinsko osiguranje</t>
  </si>
  <si>
    <t>Doprinosi za obvezno zdravstveno osiguranje</t>
  </si>
  <si>
    <t>Službena putovanja</t>
  </si>
  <si>
    <t>Naknade za prijevoz, rad na terenu i odvojeni život</t>
  </si>
  <si>
    <t>Stručno usavršavanje zaposlenika</t>
  </si>
  <si>
    <t>Ostale naknade troškova zaspolenima</t>
  </si>
  <si>
    <t>Uredski materijal i ostali materijalni rashodi</t>
  </si>
  <si>
    <t>Materijal i sirovine</t>
  </si>
  <si>
    <t>Energija</t>
  </si>
  <si>
    <t>Materijal i dijelovi za tekuće i investicijsko održavanje</t>
  </si>
  <si>
    <t>Sitni inventar i auto gume</t>
  </si>
  <si>
    <t>Vojna sredstva za jednokratnu upotrebu</t>
  </si>
  <si>
    <t>Službena, radna i zaštitna odjeća i obuća</t>
  </si>
  <si>
    <t>Usluge telefona, pošte i prijevoza</t>
  </si>
  <si>
    <t>Usluge tekućeg i investicijskog održavanja</t>
  </si>
  <si>
    <t>Usluge promidžbe i informiranja</t>
  </si>
  <si>
    <t>Komunalne usluge</t>
  </si>
  <si>
    <t>Zakupnine i najamnine</t>
  </si>
  <si>
    <t>Zdravstvene i veterinarske usluge</t>
  </si>
  <si>
    <t>Intelektualne i osobne usluge</t>
  </si>
  <si>
    <t>Računalne usluge</t>
  </si>
  <si>
    <t>Ostale usluge</t>
  </si>
  <si>
    <t>Bankarske usluge i usluge platnog prometa</t>
  </si>
  <si>
    <t>Negativne tečajne razlike i razlike zbog primjene valutne klauzule</t>
  </si>
  <si>
    <t>Zatezne kamate</t>
  </si>
  <si>
    <t>Ostali nespomenuti financijski rashodi</t>
  </si>
  <si>
    <t>Stambeni objekti</t>
  </si>
  <si>
    <t>Poslovni objekti</t>
  </si>
  <si>
    <t>Ceste, željeznice i ostali prometni objekti</t>
  </si>
  <si>
    <t>Ostali građevinski objekti</t>
  </si>
  <si>
    <t>Uređaji, strojevi i oprema</t>
  </si>
  <si>
    <t>Naknade troškov osoba izvan r.o.</t>
  </si>
  <si>
    <t>Ostali nespomenuti rashodi posl.</t>
  </si>
  <si>
    <t>Premije osiguranja</t>
  </si>
  <si>
    <t>Reprezentacija</t>
  </si>
  <si>
    <t xml:space="preserve">Knjige, umjetnička djela </t>
  </si>
  <si>
    <t>Knjige</t>
  </si>
  <si>
    <t>Tekuće donacije</t>
  </si>
  <si>
    <t>Tekuće donacije u novcu</t>
  </si>
  <si>
    <t>Ostali rshodi</t>
  </si>
  <si>
    <t>Pristojbe i naknade</t>
  </si>
  <si>
    <t xml:space="preserve">A101001 </t>
  </si>
  <si>
    <t>Redovni program srednjoškolsko obrazovanje</t>
  </si>
  <si>
    <t>GOSPODARSKA ŠKOLA ČAKOVEC</t>
  </si>
  <si>
    <t xml:space="preserve">A101002 </t>
  </si>
  <si>
    <t>Program Škola jednakih mogućnosti</t>
  </si>
  <si>
    <t>UKUPNO AKTIVNOST</t>
  </si>
  <si>
    <t xml:space="preserve">A101003 </t>
  </si>
  <si>
    <t>Sudski postupci</t>
  </si>
  <si>
    <t>Tuzemne članarine</t>
  </si>
  <si>
    <t>Program natjecanja i smotre</t>
  </si>
  <si>
    <t xml:space="preserve">A101004 </t>
  </si>
  <si>
    <t xml:space="preserve">A101005 </t>
  </si>
  <si>
    <t>Program Energetska obnova zgrade</t>
  </si>
  <si>
    <t>Rashodi za dodatna ulaganja</t>
  </si>
  <si>
    <t>Dodatna ulaganja na građ.obj.</t>
  </si>
  <si>
    <t>Program PROJEKTI EU</t>
  </si>
  <si>
    <t xml:space="preserve">A101006 </t>
  </si>
  <si>
    <t>Tekući prijenosi između pror.kor.</t>
  </si>
  <si>
    <t>Prijenosi između pror.korisn.</t>
  </si>
  <si>
    <t>Postrojenja i oprema</t>
  </si>
  <si>
    <t>Pomoći dane u inoz.i unut.pror.</t>
  </si>
  <si>
    <t>SVEUKUPNO AKTIVNOSTI</t>
  </si>
  <si>
    <t>Program Školske sheme za voće</t>
  </si>
  <si>
    <t>Poslovni objekti-ostali</t>
  </si>
  <si>
    <t>Renato Vinko, mag.ing.</t>
  </si>
  <si>
    <t>Jadranka Svenšek, mag.oec.</t>
  </si>
  <si>
    <t>Izradili plan:</t>
  </si>
  <si>
    <t>Predsjednik Školskog odbora:</t>
  </si>
  <si>
    <t>Elvis Novak, dipl.ing.</t>
  </si>
  <si>
    <t>IZMJENA PLANA ZA 2020. (četvrta razina računskog plana)</t>
  </si>
  <si>
    <t>IZMJENE Opći prihodi i primici       (izvor 011 sredstva MŽ)</t>
  </si>
  <si>
    <t xml:space="preserve"> IZMJENE Vlastiti prihodi (izvor 031 vlastiti prihodi)</t>
  </si>
  <si>
    <t>IZMJENE Prihodi za posebne namjene (izvor 043)</t>
  </si>
  <si>
    <t>IZMJENE Decentralizirana sredstva (izvor 044)</t>
  </si>
  <si>
    <t>IZMJENE Pomoći EU (izvor 051)</t>
  </si>
  <si>
    <t>IZMJENE Ostale pomoći (izvor 052)</t>
  </si>
  <si>
    <t>IZMJENE Pomoći proračunskim korisnicima temeljem prijenosa EU sredstava (izvor 054 - asistenti)</t>
  </si>
  <si>
    <t>IZMJENE Donacije (izvor 061)</t>
  </si>
  <si>
    <t>IZMJENE Prihodi od nefinancijske imovine i nadoknade šteta s osnova osiguranja (izvor 071)</t>
  </si>
  <si>
    <t>IZMJENE    Opći prihodi i primici       (izvor 011 sredstva MŽ)</t>
  </si>
  <si>
    <t>IZMJENE   Vlastiti prihodi (izvor 031 vlastiti prihodi)</t>
  </si>
  <si>
    <t xml:space="preserve"> IZMJENE   Prihodi za posebne namjene (izvor 043)</t>
  </si>
  <si>
    <t>IZMJENE   Decentralizirana sredstva (izvor 044)</t>
  </si>
  <si>
    <t>IZMJENE  Pomoći EU (izvor 051)</t>
  </si>
  <si>
    <t>IZMJENE  Ostale pomoći (izvor 052)</t>
  </si>
  <si>
    <t>IZMJENE  Pomoći proračunskim korisnicima temeljem prijenosa EU sredstava (izvor 054 - asistenti)</t>
  </si>
  <si>
    <t>IZMJENE  Donacije (izvor 061)</t>
  </si>
  <si>
    <t>IZMJENE    Namjenski primici od zaduživanja (izvor 081)</t>
  </si>
  <si>
    <t>IZMJENE PLANA RASHODA I IZDATAKA ZA 2020. GODINU</t>
  </si>
  <si>
    <r>
      <t xml:space="preserve">IZMJENE PLANA PRIHODA I PRIMITAKA </t>
    </r>
    <r>
      <rPr>
        <b/>
        <sz val="14"/>
        <color indexed="10"/>
        <rFont val="Arial"/>
        <family val="2"/>
      </rPr>
      <t>(četvrta razina računskog plana, ukoliko neka konta nisu navedena potrebno je uvrstiti u tablicu i pribrojiti prihodima)</t>
    </r>
  </si>
  <si>
    <t>Financijski plan 2020.</t>
  </si>
  <si>
    <t xml:space="preserve">IZMJENE financijskog plana 2020. </t>
  </si>
  <si>
    <t>Financijsi plan 
za 2020.</t>
  </si>
  <si>
    <t>IZMJENE plana
za 2021.</t>
  </si>
  <si>
    <t>Naknade građanima i kućanstvima</t>
  </si>
  <si>
    <t>Ostale naknade građanima i kućanstvima iz proračuna</t>
  </si>
  <si>
    <t>Naknade građanima i kućanstvima u naravi</t>
  </si>
  <si>
    <t>Uredska oprema i namještaj</t>
  </si>
  <si>
    <t>Rashodi za dodatna ulaganja na nefinacijskoj imovini</t>
  </si>
  <si>
    <t>Dodatna ulaganja na građevinskim objektima</t>
  </si>
  <si>
    <t>Naknade učenicima u novcu</t>
  </si>
  <si>
    <t>Telefoni i komunikacijski uređaji</t>
  </si>
  <si>
    <t>Dodatna ulaganja na građevinskim objektima -plastenik, hangar</t>
  </si>
  <si>
    <t>Oprema za grijanje, ventilac.,hlađenje</t>
  </si>
  <si>
    <t>sadnice jabuka</t>
  </si>
  <si>
    <t>Instrumenti, uređaji, strojevi</t>
  </si>
  <si>
    <t>Naknade za prijevoz</t>
  </si>
  <si>
    <t>stručno usavršavanje zaposl.</t>
  </si>
  <si>
    <t>Zdravstvene i lab.usluge</t>
  </si>
  <si>
    <t>Komunikacijska oprema-telef.</t>
  </si>
  <si>
    <t>Oprema za održav.i zaštitu</t>
  </si>
  <si>
    <t>Dodatna ulaganja na nef.imovini</t>
  </si>
  <si>
    <t>Dod. ulaganja na građ.objektima</t>
  </si>
  <si>
    <t>KLASA:</t>
  </si>
  <si>
    <t>402-01/20-01/44</t>
  </si>
  <si>
    <t>URBROJ:</t>
  </si>
  <si>
    <t>2109-60-03-20-3</t>
  </si>
  <si>
    <t>Datum: 21.12.2020.</t>
  </si>
  <si>
    <t>IZMJENE    Prihodi od nefinancijske imovine i nadoknade šteta s osnova osiguranja (izvor 071)</t>
  </si>
  <si>
    <t>+</t>
  </si>
  <si>
    <t>Materij i sirovine</t>
  </si>
  <si>
    <t>21.286.387   /   17.562.480</t>
  </si>
  <si>
    <t>energ.učiink.634</t>
  </si>
  <si>
    <t>donacije  663</t>
  </si>
  <si>
    <t>PLAN PRIHOA:ODA I PRIMITAKA (treća razina računskog plana, ukoliko neka konta nisu navedena potrebno je uvrstiti u tablicu i pribrojiti prihodima)</t>
  </si>
  <si>
    <t>drž.pror.  636</t>
  </si>
  <si>
    <t>kap.-plast. 636</t>
  </si>
  <si>
    <t>asist.-drž.pr. 638</t>
  </si>
  <si>
    <t xml:space="preserve"> asist.žup.  638</t>
  </si>
  <si>
    <t>natjecanja 638</t>
  </si>
  <si>
    <t>projekti  638</t>
  </si>
  <si>
    <t>shema šk.voća 638</t>
  </si>
  <si>
    <t>kamte  641</t>
  </si>
  <si>
    <t>sufin.uč.  652</t>
  </si>
  <si>
    <t>vl.prih.-usluge   661</t>
  </si>
  <si>
    <t>vl.prihodi   661</t>
  </si>
  <si>
    <t>stručjak za teh.podršku i mat.troškvi  671</t>
  </si>
  <si>
    <r>
      <t xml:space="preserve">IZMJENE  FINANCIJSKOG PLANA (proračunski korisnik) ZA 2020. </t>
    </r>
    <r>
      <rPr>
        <b/>
        <sz val="14"/>
        <color indexed="10"/>
        <rFont val="Arial"/>
        <family val="2"/>
      </rPr>
      <t>(3 razina)</t>
    </r>
    <r>
      <rPr>
        <b/>
        <sz val="14"/>
        <color indexed="8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</si>
</sst>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</numFmts>
  <fonts count="79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Calibri"/>
      <family val="2"/>
    </font>
    <font>
      <b/>
      <sz val="14"/>
      <color indexed="10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</fonts>
  <fills count="5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6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medium"/>
      <right style="thin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hair"/>
    </border>
    <border>
      <left style="thin"/>
      <right style="thin"/>
      <top style="medium"/>
      <bottom style="hair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10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1" fillId="26" borderId="0" applyNumberFormat="0" applyBorder="0" applyAlignment="0" applyProtection="0"/>
    <xf numFmtId="0" fontId="61" fillId="27" borderId="0" applyNumberFormat="0" applyBorder="0" applyAlignment="0" applyProtection="0"/>
    <xf numFmtId="0" fontId="61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62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61" fillId="38" borderId="0" applyNumberFormat="0" applyBorder="0" applyAlignment="0" applyProtection="0"/>
    <xf numFmtId="0" fontId="61" fillId="39" borderId="0" applyNumberFormat="0" applyBorder="0" applyAlignment="0" applyProtection="0"/>
    <xf numFmtId="0" fontId="61" fillId="40" borderId="0" applyNumberFormat="0" applyBorder="0" applyAlignment="0" applyProtection="0"/>
    <xf numFmtId="0" fontId="61" fillId="41" borderId="0" applyNumberFormat="0" applyBorder="0" applyAlignment="0" applyProtection="0"/>
    <xf numFmtId="0" fontId="61" fillId="42" borderId="0" applyNumberFormat="0" applyBorder="0" applyAlignment="0" applyProtection="0"/>
    <xf numFmtId="0" fontId="61" fillId="43" borderId="0" applyNumberFormat="0" applyBorder="0" applyAlignment="0" applyProtection="0"/>
    <xf numFmtId="0" fontId="63" fillId="44" borderId="7" applyNumberFormat="0" applyAlignment="0" applyProtection="0"/>
    <xf numFmtId="0" fontId="64" fillId="44" borderId="8" applyNumberFormat="0" applyAlignment="0" applyProtection="0"/>
    <xf numFmtId="0" fontId="15" fillId="0" borderId="9" applyNumberFormat="0" applyFill="0" applyAlignment="0" applyProtection="0"/>
    <xf numFmtId="0" fontId="65" fillId="45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0" borderId="10" applyNumberFormat="0" applyFill="0" applyAlignment="0" applyProtection="0"/>
    <xf numFmtId="0" fontId="68" fillId="0" borderId="11" applyNumberFormat="0" applyFill="0" applyAlignment="0" applyProtection="0"/>
    <xf numFmtId="0" fontId="69" fillId="0" borderId="12" applyNumberFormat="0" applyFill="0" applyAlignment="0" applyProtection="0"/>
    <xf numFmtId="0" fontId="69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70" fillId="46" borderId="0" applyNumberFormat="0" applyBorder="0" applyAlignment="0" applyProtection="0"/>
    <xf numFmtId="0" fontId="60" fillId="0" borderId="0">
      <alignment/>
      <protection/>
    </xf>
    <xf numFmtId="0" fontId="0" fillId="4" borderId="13" applyNumberFormat="0" applyFont="0" applyAlignment="0" applyProtection="0"/>
    <xf numFmtId="0" fontId="21" fillId="0" borderId="0">
      <alignment/>
      <protection/>
    </xf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71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72" fillId="47" borderId="16" applyNumberFormat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75" fillId="0" borderId="18" applyNumberFormat="0" applyFill="0" applyAlignment="0" applyProtection="0"/>
    <xf numFmtId="0" fontId="76" fillId="48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352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vertical="center" wrapText="1"/>
      <protection/>
    </xf>
    <xf numFmtId="0" fontId="23" fillId="0" borderId="0" xfId="0" applyNumberFormat="1" applyFont="1" applyFill="1" applyBorder="1" applyAlignment="1" applyProtection="1">
      <alignment vertical="center"/>
      <protection/>
    </xf>
    <xf numFmtId="0" fontId="24" fillId="0" borderId="0" xfId="0" applyNumberFormat="1" applyFont="1" applyFill="1" applyBorder="1" applyAlignment="1" applyProtection="1">
      <alignment vertical="center"/>
      <protection/>
    </xf>
    <xf numFmtId="0" fontId="27" fillId="0" borderId="19" xfId="0" applyFont="1" applyBorder="1" applyAlignment="1" quotePrefix="1">
      <alignment horizontal="left" vertical="center" wrapText="1"/>
    </xf>
    <xf numFmtId="3" fontId="23" fillId="0" borderId="0" xfId="0" applyNumberFormat="1" applyFont="1" applyFill="1" applyBorder="1" applyAlignment="1" applyProtection="1">
      <alignment/>
      <protection/>
    </xf>
    <xf numFmtId="3" fontId="24" fillId="0" borderId="0" xfId="0" applyNumberFormat="1" applyFont="1" applyFill="1" applyBorder="1" applyAlignment="1" applyProtection="1">
      <alignment/>
      <protection/>
    </xf>
    <xf numFmtId="0" fontId="30" fillId="0" borderId="0" xfId="0" applyFont="1" applyBorder="1" applyAlignment="1" quotePrefix="1">
      <alignment horizontal="left" vertical="center"/>
    </xf>
    <xf numFmtId="0" fontId="31" fillId="0" borderId="0" xfId="0" applyNumberFormat="1" applyFont="1" applyFill="1" applyBorder="1" applyAlignment="1" applyProtection="1">
      <alignment/>
      <protection/>
    </xf>
    <xf numFmtId="0" fontId="30" fillId="0" borderId="0" xfId="0" applyNumberFormat="1" applyFont="1" applyFill="1" applyBorder="1" applyAlignment="1" applyProtection="1">
      <alignment vertical="center"/>
      <protection/>
    </xf>
    <xf numFmtId="0" fontId="32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left" wrapText="1"/>
      <protection/>
    </xf>
    <xf numFmtId="0" fontId="31" fillId="0" borderId="0" xfId="0" applyNumberFormat="1" applyFont="1" applyFill="1" applyBorder="1" applyAlignment="1" applyProtection="1">
      <alignment wrapText="1"/>
      <protection/>
    </xf>
    <xf numFmtId="0" fontId="30" fillId="0" borderId="20" xfId="0" applyFont="1" applyBorder="1" applyAlignment="1" quotePrefix="1">
      <alignment horizontal="left" wrapText="1"/>
    </xf>
    <xf numFmtId="0" fontId="30" fillId="0" borderId="19" xfId="0" applyFont="1" applyBorder="1" applyAlignment="1" quotePrefix="1">
      <alignment horizontal="left" wrapText="1"/>
    </xf>
    <xf numFmtId="0" fontId="30" fillId="0" borderId="19" xfId="0" applyFont="1" applyBorder="1" applyAlignment="1" quotePrefix="1">
      <alignment horizontal="center" wrapText="1"/>
    </xf>
    <xf numFmtId="0" fontId="30" fillId="0" borderId="19" xfId="0" applyNumberFormat="1" applyFont="1" applyFill="1" applyBorder="1" applyAlignment="1" applyProtection="1" quotePrefix="1">
      <alignment horizontal="left"/>
      <protection/>
    </xf>
    <xf numFmtId="0" fontId="24" fillId="0" borderId="21" xfId="0" applyNumberFormat="1" applyFont="1" applyFill="1" applyBorder="1" applyAlignment="1" applyProtection="1">
      <alignment horizontal="center" wrapText="1"/>
      <protection/>
    </xf>
    <xf numFmtId="0" fontId="24" fillId="0" borderId="22" xfId="0" applyFont="1" applyBorder="1" applyAlignment="1">
      <alignment horizontal="center" vertical="center" wrapText="1"/>
    </xf>
    <xf numFmtId="3" fontId="30" fillId="0" borderId="21" xfId="0" applyNumberFormat="1" applyFont="1" applyBorder="1" applyAlignment="1">
      <alignment horizontal="right"/>
    </xf>
    <xf numFmtId="0" fontId="25" fillId="0" borderId="0" xfId="0" applyNumberFormat="1" applyFont="1" applyFill="1" applyBorder="1" applyAlignment="1" applyProtection="1" quotePrefix="1">
      <alignment horizontal="left" wrapText="1"/>
      <protection/>
    </xf>
    <xf numFmtId="0" fontId="23" fillId="0" borderId="0" xfId="0" applyNumberFormat="1" applyFont="1" applyFill="1" applyBorder="1" applyAlignment="1" applyProtection="1">
      <alignment horizontal="center"/>
      <protection/>
    </xf>
    <xf numFmtId="1" fontId="22" fillId="49" borderId="23" xfId="0" applyNumberFormat="1" applyFont="1" applyFill="1" applyBorder="1" applyAlignment="1">
      <alignment horizontal="right" vertical="top" wrapText="1"/>
    </xf>
    <xf numFmtId="0" fontId="24" fillId="0" borderId="0" xfId="0" applyFont="1" applyBorder="1" applyAlignment="1">
      <alignment horizontal="center" vertical="center" wrapText="1"/>
    </xf>
    <xf numFmtId="0" fontId="33" fillId="7" borderId="20" xfId="0" applyFont="1" applyFill="1" applyBorder="1" applyAlignment="1">
      <alignment horizontal="left"/>
    </xf>
    <xf numFmtId="3" fontId="30" fillId="7" borderId="21" xfId="0" applyNumberFormat="1" applyFont="1" applyFill="1" applyBorder="1" applyAlignment="1">
      <alignment horizontal="right"/>
    </xf>
    <xf numFmtId="3" fontId="30" fillId="7" borderId="21" xfId="0" applyNumberFormat="1" applyFont="1" applyFill="1" applyBorder="1" applyAlignment="1" applyProtection="1">
      <alignment horizontal="right" wrapText="1"/>
      <protection/>
    </xf>
    <xf numFmtId="3" fontId="30" fillId="0" borderId="21" xfId="0" applyNumberFormat="1" applyFont="1" applyFill="1" applyBorder="1" applyAlignment="1">
      <alignment horizontal="right"/>
    </xf>
    <xf numFmtId="3" fontId="30" fillId="50" borderId="20" xfId="0" applyNumberFormat="1" applyFont="1" applyFill="1" applyBorder="1" applyAlignment="1" quotePrefix="1">
      <alignment horizontal="right"/>
    </xf>
    <xf numFmtId="3" fontId="30" fillId="7" borderId="20" xfId="0" applyNumberFormat="1" applyFont="1" applyFill="1" applyBorder="1" applyAlignment="1" quotePrefix="1">
      <alignment horizontal="right"/>
    </xf>
    <xf numFmtId="3" fontId="31" fillId="0" borderId="0" xfId="0" applyNumberFormat="1" applyFont="1" applyFill="1" applyBorder="1" applyAlignment="1" applyProtection="1">
      <alignment/>
      <protection/>
    </xf>
    <xf numFmtId="0" fontId="77" fillId="0" borderId="0" xfId="0" applyNumberFormat="1" applyFont="1" applyFill="1" applyBorder="1" applyAlignment="1" applyProtection="1">
      <alignment/>
      <protection/>
    </xf>
    <xf numFmtId="0" fontId="78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horizontal="right"/>
      <protection/>
    </xf>
    <xf numFmtId="1" fontId="22" fillId="0" borderId="24" xfId="0" applyNumberFormat="1" applyFont="1" applyBorder="1" applyAlignment="1">
      <alignment wrapText="1"/>
    </xf>
    <xf numFmtId="0" fontId="24" fillId="0" borderId="0" xfId="0" applyNumberFormat="1" applyFont="1" applyFill="1" applyBorder="1" applyAlignment="1" applyProtection="1">
      <alignment/>
      <protection/>
    </xf>
    <xf numFmtId="0" fontId="24" fillId="12" borderId="25" xfId="0" applyNumberFormat="1" applyFont="1" applyFill="1" applyBorder="1" applyAlignment="1" applyProtection="1">
      <alignment horizontal="center"/>
      <protection/>
    </xf>
    <xf numFmtId="0" fontId="24" fillId="12" borderId="25" xfId="0" applyNumberFormat="1" applyFont="1" applyFill="1" applyBorder="1" applyAlignment="1" applyProtection="1">
      <alignment wrapText="1"/>
      <protection/>
    </xf>
    <xf numFmtId="4" fontId="24" fillId="12" borderId="25" xfId="0" applyNumberFormat="1" applyFont="1" applyFill="1" applyBorder="1" applyAlignment="1" applyProtection="1">
      <alignment/>
      <protection/>
    </xf>
    <xf numFmtId="0" fontId="23" fillId="12" borderId="25" xfId="0" applyNumberFormat="1" applyFont="1" applyFill="1" applyBorder="1" applyAlignment="1" applyProtection="1">
      <alignment horizontal="center"/>
      <protection/>
    </xf>
    <xf numFmtId="0" fontId="23" fillId="12" borderId="25" xfId="0" applyNumberFormat="1" applyFont="1" applyFill="1" applyBorder="1" applyAlignment="1" applyProtection="1">
      <alignment wrapText="1"/>
      <protection/>
    </xf>
    <xf numFmtId="4" fontId="23" fillId="12" borderId="25" xfId="0" applyNumberFormat="1" applyFont="1" applyFill="1" applyBorder="1" applyAlignment="1" applyProtection="1">
      <alignment/>
      <protection/>
    </xf>
    <xf numFmtId="0" fontId="21" fillId="7" borderId="19" xfId="0" applyNumberFormat="1" applyFont="1" applyFill="1" applyBorder="1" applyAlignment="1" applyProtection="1">
      <alignment/>
      <protection/>
    </xf>
    <xf numFmtId="4" fontId="23" fillId="17" borderId="25" xfId="0" applyNumberFormat="1" applyFont="1" applyFill="1" applyBorder="1" applyAlignment="1" applyProtection="1">
      <alignment/>
      <protection/>
    </xf>
    <xf numFmtId="0" fontId="24" fillId="17" borderId="25" xfId="0" applyNumberFormat="1" applyFont="1" applyFill="1" applyBorder="1" applyAlignment="1" applyProtection="1">
      <alignment horizontal="center"/>
      <protection/>
    </xf>
    <xf numFmtId="0" fontId="24" fillId="17" borderId="25" xfId="0" applyNumberFormat="1" applyFont="1" applyFill="1" applyBorder="1" applyAlignment="1" applyProtection="1">
      <alignment wrapText="1"/>
      <protection/>
    </xf>
    <xf numFmtId="4" fontId="24" fillId="17" borderId="25" xfId="0" applyNumberFormat="1" applyFont="1" applyFill="1" applyBorder="1" applyAlignment="1" applyProtection="1">
      <alignment/>
      <protection/>
    </xf>
    <xf numFmtId="0" fontId="23" fillId="17" borderId="25" xfId="0" applyNumberFormat="1" applyFont="1" applyFill="1" applyBorder="1" applyAlignment="1" applyProtection="1">
      <alignment horizontal="center"/>
      <protection/>
    </xf>
    <xf numFmtId="0" fontId="23" fillId="17" borderId="25" xfId="0" applyNumberFormat="1" applyFont="1" applyFill="1" applyBorder="1" applyAlignment="1" applyProtection="1">
      <alignment wrapText="1"/>
      <protection/>
    </xf>
    <xf numFmtId="4" fontId="23" fillId="51" borderId="25" xfId="0" applyNumberFormat="1" applyFont="1" applyFill="1" applyBorder="1" applyAlignment="1" applyProtection="1">
      <alignment/>
      <protection/>
    </xf>
    <xf numFmtId="0" fontId="23" fillId="51" borderId="0" xfId="0" applyNumberFormat="1" applyFont="1" applyFill="1" applyBorder="1" applyAlignment="1" applyProtection="1">
      <alignment/>
      <protection/>
    </xf>
    <xf numFmtId="0" fontId="24" fillId="52" borderId="25" xfId="0" applyNumberFormat="1" applyFont="1" applyFill="1" applyBorder="1" applyAlignment="1" applyProtection="1">
      <alignment horizontal="center"/>
      <protection/>
    </xf>
    <xf numFmtId="0" fontId="24" fillId="52" borderId="25" xfId="0" applyNumberFormat="1" applyFont="1" applyFill="1" applyBorder="1" applyAlignment="1" applyProtection="1">
      <alignment wrapText="1"/>
      <protection/>
    </xf>
    <xf numFmtId="4" fontId="24" fillId="52" borderId="25" xfId="0" applyNumberFormat="1" applyFont="1" applyFill="1" applyBorder="1" applyAlignment="1" applyProtection="1">
      <alignment/>
      <protection/>
    </xf>
    <xf numFmtId="0" fontId="24" fillId="52" borderId="25" xfId="0" applyNumberFormat="1" applyFont="1" applyFill="1" applyBorder="1" applyAlignment="1" applyProtection="1">
      <alignment horizontal="center"/>
      <protection/>
    </xf>
    <xf numFmtId="0" fontId="24" fillId="52" borderId="25" xfId="0" applyNumberFormat="1" applyFont="1" applyFill="1" applyBorder="1" applyAlignment="1" applyProtection="1">
      <alignment wrapText="1"/>
      <protection/>
    </xf>
    <xf numFmtId="0" fontId="23" fillId="52" borderId="25" xfId="0" applyNumberFormat="1" applyFont="1" applyFill="1" applyBorder="1" applyAlignment="1" applyProtection="1">
      <alignment horizontal="center"/>
      <protection/>
    </xf>
    <xf numFmtId="0" fontId="23" fillId="52" borderId="25" xfId="0" applyNumberFormat="1" applyFont="1" applyFill="1" applyBorder="1" applyAlignment="1" applyProtection="1">
      <alignment wrapText="1"/>
      <protection/>
    </xf>
    <xf numFmtId="4" fontId="23" fillId="52" borderId="25" xfId="0" applyNumberFormat="1" applyFont="1" applyFill="1" applyBorder="1" applyAlignment="1" applyProtection="1">
      <alignment/>
      <protection/>
    </xf>
    <xf numFmtId="0" fontId="23" fillId="51" borderId="25" xfId="0" applyNumberFormat="1" applyFont="1" applyFill="1" applyBorder="1" applyAlignment="1" applyProtection="1">
      <alignment horizontal="center"/>
      <protection/>
    </xf>
    <xf numFmtId="0" fontId="23" fillId="51" borderId="25" xfId="0" applyNumberFormat="1" applyFont="1" applyFill="1" applyBorder="1" applyAlignment="1" applyProtection="1">
      <alignment wrapText="1"/>
      <protection/>
    </xf>
    <xf numFmtId="0" fontId="24" fillId="51" borderId="25" xfId="0" applyNumberFormat="1" applyFont="1" applyFill="1" applyBorder="1" applyAlignment="1" applyProtection="1">
      <alignment horizontal="center"/>
      <protection/>
    </xf>
    <xf numFmtId="0" fontId="24" fillId="51" borderId="25" xfId="0" applyNumberFormat="1" applyFont="1" applyFill="1" applyBorder="1" applyAlignment="1" applyProtection="1">
      <alignment wrapText="1"/>
      <protection/>
    </xf>
    <xf numFmtId="4" fontId="24" fillId="51" borderId="25" xfId="0" applyNumberFormat="1" applyFont="1" applyFill="1" applyBorder="1" applyAlignment="1" applyProtection="1">
      <alignment/>
      <protection/>
    </xf>
    <xf numFmtId="0" fontId="24" fillId="51" borderId="0" xfId="0" applyNumberFormat="1" applyFont="1" applyFill="1" applyBorder="1" applyAlignment="1" applyProtection="1">
      <alignment/>
      <protection/>
    </xf>
    <xf numFmtId="0" fontId="78" fillId="51" borderId="0" xfId="0" applyNumberFormat="1" applyFont="1" applyFill="1" applyBorder="1" applyAlignment="1" applyProtection="1">
      <alignment/>
      <protection/>
    </xf>
    <xf numFmtId="3" fontId="38" fillId="51" borderId="0" xfId="89" applyNumberFormat="1" applyFont="1" applyFill="1" applyBorder="1">
      <alignment/>
      <protection/>
    </xf>
    <xf numFmtId="0" fontId="24" fillId="51" borderId="26" xfId="0" applyNumberFormat="1" applyFont="1" applyFill="1" applyBorder="1" applyAlignment="1" applyProtection="1">
      <alignment horizontal="center"/>
      <protection/>
    </xf>
    <xf numFmtId="0" fontId="24" fillId="51" borderId="26" xfId="0" applyNumberFormat="1" applyFont="1" applyFill="1" applyBorder="1" applyAlignment="1" applyProtection="1">
      <alignment horizontal="center" vertical="center"/>
      <protection/>
    </xf>
    <xf numFmtId="0" fontId="24" fillId="51" borderId="27" xfId="0" applyNumberFormat="1" applyFont="1" applyFill="1" applyBorder="1" applyAlignment="1" applyProtection="1">
      <alignment horizontal="center"/>
      <protection/>
    </xf>
    <xf numFmtId="0" fontId="23" fillId="51" borderId="27" xfId="0" applyNumberFormat="1" applyFont="1" applyFill="1" applyBorder="1" applyAlignment="1" applyProtection="1">
      <alignment wrapText="1"/>
      <protection/>
    </xf>
    <xf numFmtId="0" fontId="23" fillId="51" borderId="27" xfId="0" applyNumberFormat="1" applyFont="1" applyFill="1" applyBorder="1" applyAlignment="1" applyProtection="1">
      <alignment/>
      <protection/>
    </xf>
    <xf numFmtId="0" fontId="40" fillId="51" borderId="0" xfId="89" applyNumberFormat="1" applyFont="1" applyFill="1" applyBorder="1" applyAlignment="1">
      <alignment horizontal="center"/>
      <protection/>
    </xf>
    <xf numFmtId="0" fontId="40" fillId="51" borderId="0" xfId="89" applyNumberFormat="1" applyFont="1" applyFill="1" applyBorder="1">
      <alignment/>
      <protection/>
    </xf>
    <xf numFmtId="0" fontId="23" fillId="51" borderId="0" xfId="0" applyNumberFormat="1" applyFont="1" applyFill="1" applyBorder="1" applyAlignment="1" applyProtection="1">
      <alignment horizontal="center"/>
      <protection/>
    </xf>
    <xf numFmtId="0" fontId="23" fillId="51" borderId="0" xfId="0" applyNumberFormat="1" applyFont="1" applyFill="1" applyBorder="1" applyAlignment="1" applyProtection="1">
      <alignment wrapText="1"/>
      <protection/>
    </xf>
    <xf numFmtId="0" fontId="24" fillId="51" borderId="0" xfId="0" applyNumberFormat="1" applyFont="1" applyFill="1" applyBorder="1" applyAlignment="1" applyProtection="1">
      <alignment horizontal="center"/>
      <protection/>
    </xf>
    <xf numFmtId="0" fontId="39" fillId="12" borderId="0" xfId="89" applyNumberFormat="1" applyFont="1" applyFill="1" applyBorder="1" applyAlignment="1">
      <alignment horizontal="center"/>
      <protection/>
    </xf>
    <xf numFmtId="0" fontId="39" fillId="12" borderId="0" xfId="89" applyNumberFormat="1" applyFont="1" applyFill="1" applyBorder="1" applyAlignment="1">
      <alignment horizontal="left"/>
      <protection/>
    </xf>
    <xf numFmtId="4" fontId="39" fillId="12" borderId="0" xfId="89" applyNumberFormat="1" applyFont="1" applyFill="1" applyBorder="1" applyAlignment="1">
      <alignment horizontal="right"/>
      <protection/>
    </xf>
    <xf numFmtId="0" fontId="39" fillId="17" borderId="0" xfId="89" applyNumberFormat="1" applyFont="1" applyFill="1" applyBorder="1" applyAlignment="1">
      <alignment horizontal="center"/>
      <protection/>
    </xf>
    <xf numFmtId="0" fontId="39" fillId="17" borderId="0" xfId="89" applyNumberFormat="1" applyFont="1" applyFill="1" applyBorder="1" applyAlignment="1">
      <alignment horizontal="left"/>
      <protection/>
    </xf>
    <xf numFmtId="4" fontId="39" fillId="17" borderId="0" xfId="89" applyNumberFormat="1" applyFont="1" applyFill="1" applyBorder="1" applyAlignment="1">
      <alignment horizontal="right"/>
      <protection/>
    </xf>
    <xf numFmtId="0" fontId="24" fillId="17" borderId="25" xfId="0" applyNumberFormat="1" applyFont="1" applyFill="1" applyBorder="1" applyAlignment="1" applyProtection="1">
      <alignment horizontal="center"/>
      <protection/>
    </xf>
    <xf numFmtId="0" fontId="24" fillId="17" borderId="25" xfId="0" applyNumberFormat="1" applyFont="1" applyFill="1" applyBorder="1" applyAlignment="1" applyProtection="1">
      <alignment wrapText="1"/>
      <protection/>
    </xf>
    <xf numFmtId="0" fontId="39" fillId="16" borderId="21" xfId="89" applyNumberFormat="1" applyFont="1" applyFill="1" applyBorder="1" applyAlignment="1">
      <alignment horizontal="center"/>
      <protection/>
    </xf>
    <xf numFmtId="0" fontId="39" fillId="16" borderId="21" xfId="89" applyNumberFormat="1" applyFont="1" applyFill="1" applyBorder="1" applyAlignment="1">
      <alignment horizontal="left"/>
      <protection/>
    </xf>
    <xf numFmtId="3" fontId="39" fillId="16" borderId="20" xfId="89" applyNumberFormat="1" applyFont="1" applyFill="1" applyBorder="1" applyAlignment="1">
      <alignment wrapText="1"/>
      <protection/>
    </xf>
    <xf numFmtId="3" fontId="39" fillId="16" borderId="21" xfId="89" applyNumberFormat="1" applyFont="1" applyFill="1" applyBorder="1">
      <alignment/>
      <protection/>
    </xf>
    <xf numFmtId="0" fontId="41" fillId="16" borderId="21" xfId="89" applyNumberFormat="1" applyFont="1" applyFill="1" applyBorder="1" applyAlignment="1">
      <alignment horizontal="center"/>
      <protection/>
    </xf>
    <xf numFmtId="0" fontId="41" fillId="16" borderId="21" xfId="89" applyNumberFormat="1" applyFont="1" applyFill="1" applyBorder="1">
      <alignment/>
      <protection/>
    </xf>
    <xf numFmtId="3" fontId="41" fillId="16" borderId="21" xfId="89" applyNumberFormat="1" applyFont="1" applyFill="1" applyBorder="1">
      <alignment/>
      <protection/>
    </xf>
    <xf numFmtId="0" fontId="24" fillId="53" borderId="25" xfId="0" applyNumberFormat="1" applyFont="1" applyFill="1" applyBorder="1" applyAlignment="1" applyProtection="1">
      <alignment horizontal="center"/>
      <protection/>
    </xf>
    <xf numFmtId="0" fontId="24" fillId="53" borderId="25" xfId="0" applyNumberFormat="1" applyFont="1" applyFill="1" applyBorder="1" applyAlignment="1" applyProtection="1">
      <alignment wrapText="1"/>
      <protection/>
    </xf>
    <xf numFmtId="4" fontId="24" fillId="53" borderId="25" xfId="0" applyNumberFormat="1" applyFont="1" applyFill="1" applyBorder="1" applyAlignment="1" applyProtection="1">
      <alignment/>
      <protection/>
    </xf>
    <xf numFmtId="0" fontId="24" fillId="53" borderId="25" xfId="0" applyNumberFormat="1" applyFont="1" applyFill="1" applyBorder="1" applyAlignment="1" applyProtection="1">
      <alignment horizontal="center"/>
      <protection/>
    </xf>
    <xf numFmtId="0" fontId="24" fillId="53" borderId="25" xfId="0" applyNumberFormat="1" applyFont="1" applyFill="1" applyBorder="1" applyAlignment="1" applyProtection="1">
      <alignment wrapText="1"/>
      <protection/>
    </xf>
    <xf numFmtId="0" fontId="23" fillId="53" borderId="25" xfId="0" applyNumberFormat="1" applyFont="1" applyFill="1" applyBorder="1" applyAlignment="1" applyProtection="1">
      <alignment horizontal="center"/>
      <protection/>
    </xf>
    <xf numFmtId="0" fontId="23" fillId="53" borderId="25" xfId="0" applyNumberFormat="1" applyFont="1" applyFill="1" applyBorder="1" applyAlignment="1" applyProtection="1">
      <alignment wrapText="1"/>
      <protection/>
    </xf>
    <xf numFmtId="4" fontId="23" fillId="53" borderId="25" xfId="0" applyNumberFormat="1" applyFont="1" applyFill="1" applyBorder="1" applyAlignment="1" applyProtection="1">
      <alignment/>
      <protection/>
    </xf>
    <xf numFmtId="4" fontId="24" fillId="53" borderId="25" xfId="0" applyNumberFormat="1" applyFont="1" applyFill="1" applyBorder="1" applyAlignment="1" applyProtection="1">
      <alignment/>
      <protection/>
    </xf>
    <xf numFmtId="0" fontId="39" fillId="16" borderId="21" xfId="89" applyNumberFormat="1" applyFont="1" applyFill="1" applyBorder="1">
      <alignment/>
      <protection/>
    </xf>
    <xf numFmtId="0" fontId="24" fillId="54" borderId="25" xfId="0" applyNumberFormat="1" applyFont="1" applyFill="1" applyBorder="1" applyAlignment="1" applyProtection="1">
      <alignment horizontal="center"/>
      <protection/>
    </xf>
    <xf numFmtId="0" fontId="24" fillId="54" borderId="25" xfId="0" applyNumberFormat="1" applyFont="1" applyFill="1" applyBorder="1" applyAlignment="1" applyProtection="1">
      <alignment wrapText="1"/>
      <protection/>
    </xf>
    <xf numFmtId="4" fontId="24" fillId="54" borderId="25" xfId="0" applyNumberFormat="1" applyFont="1" applyFill="1" applyBorder="1" applyAlignment="1" applyProtection="1">
      <alignment/>
      <protection/>
    </xf>
    <xf numFmtId="0" fontId="24" fillId="52" borderId="28" xfId="0" applyNumberFormat="1" applyFont="1" applyFill="1" applyBorder="1" applyAlignment="1" applyProtection="1">
      <alignment wrapText="1"/>
      <protection/>
    </xf>
    <xf numFmtId="4" fontId="24" fillId="52" borderId="28" xfId="0" applyNumberFormat="1" applyFont="1" applyFill="1" applyBorder="1" applyAlignment="1" applyProtection="1">
      <alignment/>
      <protection/>
    </xf>
    <xf numFmtId="4" fontId="24" fillId="53" borderId="28" xfId="0" applyNumberFormat="1" applyFont="1" applyFill="1" applyBorder="1" applyAlignment="1" applyProtection="1">
      <alignment/>
      <protection/>
    </xf>
    <xf numFmtId="4" fontId="23" fillId="51" borderId="0" xfId="0" applyNumberFormat="1" applyFont="1" applyFill="1" applyBorder="1" applyAlignment="1" applyProtection="1">
      <alignment/>
      <protection/>
    </xf>
    <xf numFmtId="4" fontId="24" fillId="51" borderId="26" xfId="0" applyNumberFormat="1" applyFont="1" applyFill="1" applyBorder="1" applyAlignment="1" applyProtection="1">
      <alignment horizontal="center" vertical="center"/>
      <protection/>
    </xf>
    <xf numFmtId="4" fontId="23" fillId="51" borderId="27" xfId="0" applyNumberFormat="1" applyFont="1" applyFill="1" applyBorder="1" applyAlignment="1" applyProtection="1">
      <alignment/>
      <protection/>
    </xf>
    <xf numFmtId="4" fontId="39" fillId="16" borderId="20" xfId="89" applyNumberFormat="1" applyFont="1" applyFill="1" applyBorder="1" applyAlignment="1">
      <alignment wrapText="1"/>
      <protection/>
    </xf>
    <xf numFmtId="4" fontId="39" fillId="16" borderId="21" xfId="89" applyNumberFormat="1" applyFont="1" applyFill="1" applyBorder="1">
      <alignment/>
      <protection/>
    </xf>
    <xf numFmtId="4" fontId="41" fillId="16" borderId="20" xfId="89" applyNumberFormat="1" applyFont="1" applyFill="1" applyBorder="1" applyAlignment="1">
      <alignment wrapText="1"/>
      <protection/>
    </xf>
    <xf numFmtId="4" fontId="38" fillId="51" borderId="0" xfId="89" applyNumberFormat="1" applyFont="1" applyFill="1" applyBorder="1">
      <alignment/>
      <protection/>
    </xf>
    <xf numFmtId="4" fontId="41" fillId="16" borderId="21" xfId="89" applyNumberFormat="1" applyFont="1" applyFill="1" applyBorder="1">
      <alignment/>
      <protection/>
    </xf>
    <xf numFmtId="4" fontId="41" fillId="16" borderId="20" xfId="89" applyNumberFormat="1" applyFont="1" applyFill="1" applyBorder="1">
      <alignment/>
      <protection/>
    </xf>
    <xf numFmtId="0" fontId="24" fillId="51" borderId="0" xfId="0" applyNumberFormat="1" applyFont="1" applyFill="1" applyBorder="1" applyAlignment="1" applyProtection="1">
      <alignment horizontal="center" vertical="center"/>
      <protection/>
    </xf>
    <xf numFmtId="0" fontId="21" fillId="51" borderId="0" xfId="0" applyFont="1" applyFill="1" applyAlignment="1">
      <alignment/>
    </xf>
    <xf numFmtId="4" fontId="21" fillId="51" borderId="0" xfId="0" applyNumberFormat="1" applyFont="1" applyFill="1" applyAlignment="1">
      <alignment horizontal="right"/>
    </xf>
    <xf numFmtId="0" fontId="21" fillId="51" borderId="0" xfId="0" applyFont="1" applyFill="1" applyAlignment="1">
      <alignment horizontal="right"/>
    </xf>
    <xf numFmtId="0" fontId="23" fillId="51" borderId="0" xfId="0" applyNumberFormat="1" applyFont="1" applyFill="1" applyBorder="1" applyAlignment="1" applyProtection="1">
      <alignment vertical="center" wrapText="1"/>
      <protection/>
    </xf>
    <xf numFmtId="0" fontId="23" fillId="51" borderId="0" xfId="0" applyNumberFormat="1" applyFont="1" applyFill="1" applyBorder="1" applyAlignment="1" applyProtection="1">
      <alignment horizontal="center" vertical="center" wrapText="1"/>
      <protection/>
    </xf>
    <xf numFmtId="0" fontId="23" fillId="51" borderId="0" xfId="0" applyNumberFormat="1" applyFont="1" applyFill="1" applyBorder="1" applyAlignment="1" applyProtection="1">
      <alignment horizontal="left" vertical="center" wrapText="1"/>
      <protection/>
    </xf>
    <xf numFmtId="4" fontId="23" fillId="51" borderId="0" xfId="0" applyNumberFormat="1" applyFont="1" applyFill="1" applyBorder="1" applyAlignment="1" applyProtection="1">
      <alignment horizontal="right"/>
      <protection/>
    </xf>
    <xf numFmtId="0" fontId="23" fillId="51" borderId="0" xfId="0" applyNumberFormat="1" applyFont="1" applyFill="1" applyBorder="1" applyAlignment="1" applyProtection="1">
      <alignment vertical="center"/>
      <protection/>
    </xf>
    <xf numFmtId="0" fontId="24" fillId="51" borderId="0" xfId="0" applyNumberFormat="1" applyFont="1" applyFill="1" applyBorder="1" applyAlignment="1" applyProtection="1">
      <alignment vertical="center"/>
      <protection/>
    </xf>
    <xf numFmtId="0" fontId="26" fillId="51" borderId="0" xfId="0" applyFont="1" applyFill="1" applyBorder="1" applyAlignment="1">
      <alignment horizontal="center" vertical="center"/>
    </xf>
    <xf numFmtId="0" fontId="27" fillId="51" borderId="0" xfId="0" applyFont="1" applyFill="1" applyBorder="1" applyAlignment="1">
      <alignment vertical="center"/>
    </xf>
    <xf numFmtId="0" fontId="28" fillId="51" borderId="0" xfId="0" applyFont="1" applyFill="1" applyBorder="1" applyAlignment="1">
      <alignment horizontal="center" vertical="center"/>
    </xf>
    <xf numFmtId="0" fontId="28" fillId="51" borderId="0" xfId="0" applyFont="1" applyFill="1" applyBorder="1" applyAlignment="1" quotePrefix="1">
      <alignment horizontal="left" vertical="center"/>
    </xf>
    <xf numFmtId="0" fontId="26" fillId="51" borderId="0" xfId="0" applyFont="1" applyFill="1" applyBorder="1" applyAlignment="1" quotePrefix="1">
      <alignment horizontal="center" vertical="center"/>
    </xf>
    <xf numFmtId="0" fontId="28" fillId="51" borderId="0" xfId="0" applyFont="1" applyFill="1" applyBorder="1" applyAlignment="1" quotePrefix="1">
      <alignment horizontal="center" vertical="center"/>
    </xf>
    <xf numFmtId="0" fontId="28" fillId="51" borderId="0" xfId="0" applyFont="1" applyFill="1" applyBorder="1" applyAlignment="1">
      <alignment vertical="center"/>
    </xf>
    <xf numFmtId="0" fontId="26" fillId="51" borderId="0" xfId="0" applyFont="1" applyFill="1" applyBorder="1" applyAlignment="1">
      <alignment vertical="center"/>
    </xf>
    <xf numFmtId="0" fontId="27" fillId="51" borderId="0" xfId="0" applyFont="1" applyFill="1" applyBorder="1" applyAlignment="1" quotePrefix="1">
      <alignment horizontal="left" vertical="center" wrapText="1"/>
    </xf>
    <xf numFmtId="0" fontId="28" fillId="51" borderId="0" xfId="0" applyFont="1" applyFill="1" applyBorder="1" applyAlignment="1" quotePrefix="1">
      <alignment horizontal="left" vertical="center" wrapText="1"/>
    </xf>
    <xf numFmtId="0" fontId="27" fillId="51" borderId="0" xfId="0" applyFont="1" applyFill="1" applyBorder="1" applyAlignment="1" quotePrefix="1">
      <alignment horizontal="left" vertical="center"/>
    </xf>
    <xf numFmtId="0" fontId="27" fillId="51" borderId="0" xfId="0" applyFont="1" applyFill="1" applyBorder="1" applyAlignment="1">
      <alignment horizontal="left" vertical="center"/>
    </xf>
    <xf numFmtId="0" fontId="27" fillId="51" borderId="0" xfId="0" applyFont="1" applyFill="1" applyBorder="1" applyAlignment="1">
      <alignment horizontal="center" vertical="center"/>
    </xf>
    <xf numFmtId="0" fontId="29" fillId="51" borderId="0" xfId="0" applyNumberFormat="1" applyFont="1" applyFill="1" applyBorder="1" applyAlignment="1" applyProtection="1" quotePrefix="1">
      <alignment horizontal="center" vertical="center"/>
      <protection/>
    </xf>
    <xf numFmtId="3" fontId="29" fillId="51" borderId="0" xfId="0" applyNumberFormat="1" applyFont="1" applyFill="1" applyBorder="1" applyAlignment="1" applyProtection="1">
      <alignment/>
      <protection/>
    </xf>
    <xf numFmtId="0" fontId="27" fillId="51" borderId="19" xfId="0" applyFont="1" applyFill="1" applyBorder="1" applyAlignment="1" quotePrefix="1">
      <alignment horizontal="left" vertical="center" wrapText="1"/>
    </xf>
    <xf numFmtId="0" fontId="27" fillId="51" borderId="19" xfId="0" applyFont="1" applyFill="1" applyBorder="1" applyAlignment="1" quotePrefix="1">
      <alignment horizontal="center" vertical="center" wrapText="1"/>
    </xf>
    <xf numFmtId="0" fontId="24" fillId="51" borderId="19" xfId="0" applyNumberFormat="1" applyFont="1" applyFill="1" applyBorder="1" applyAlignment="1" applyProtection="1" quotePrefix="1">
      <alignment horizontal="left" vertical="center"/>
      <protection/>
    </xf>
    <xf numFmtId="0" fontId="23" fillId="51" borderId="0" xfId="0" applyNumberFormat="1" applyFont="1" applyFill="1" applyBorder="1" applyAlignment="1" applyProtection="1" quotePrefix="1">
      <alignment horizontal="center" vertical="center"/>
      <protection/>
    </xf>
    <xf numFmtId="3" fontId="23" fillId="51" borderId="0" xfId="0" applyNumberFormat="1" applyFont="1" applyFill="1" applyBorder="1" applyAlignment="1" applyProtection="1" quotePrefix="1">
      <alignment horizontal="left"/>
      <protection/>
    </xf>
    <xf numFmtId="3" fontId="24" fillId="51" borderId="0" xfId="0" applyNumberFormat="1" applyFont="1" applyFill="1" applyBorder="1" applyAlignment="1" applyProtection="1" quotePrefix="1">
      <alignment horizontal="left"/>
      <protection/>
    </xf>
    <xf numFmtId="3" fontId="24" fillId="51" borderId="0" xfId="0" applyNumberFormat="1" applyFont="1" applyFill="1" applyBorder="1" applyAlignment="1" applyProtection="1">
      <alignment/>
      <protection/>
    </xf>
    <xf numFmtId="3" fontId="23" fillId="51" borderId="0" xfId="0" applyNumberFormat="1" applyFont="1" applyFill="1" applyBorder="1" applyAlignment="1" applyProtection="1">
      <alignment horizontal="left"/>
      <protection/>
    </xf>
    <xf numFmtId="0" fontId="31" fillId="51" borderId="0" xfId="0" applyNumberFormat="1" applyFont="1" applyFill="1" applyBorder="1" applyAlignment="1" applyProtection="1">
      <alignment/>
      <protection/>
    </xf>
    <xf numFmtId="4" fontId="31" fillId="51" borderId="0" xfId="0" applyNumberFormat="1" applyFont="1" applyFill="1" applyBorder="1" applyAlignment="1" applyProtection="1">
      <alignment horizontal="right"/>
      <protection/>
    </xf>
    <xf numFmtId="0" fontId="23" fillId="51" borderId="0" xfId="0" applyNumberFormat="1" applyFont="1" applyFill="1" applyBorder="1" applyAlignment="1" applyProtection="1">
      <alignment horizontal="center" vertical="center"/>
      <protection/>
    </xf>
    <xf numFmtId="0" fontId="24" fillId="51" borderId="0" xfId="0" applyNumberFormat="1" applyFont="1" applyFill="1" applyBorder="1" applyAlignment="1" applyProtection="1" quotePrefix="1">
      <alignment horizontal="left"/>
      <protection/>
    </xf>
    <xf numFmtId="0" fontId="23" fillId="51" borderId="0" xfId="0" applyNumberFormat="1" applyFont="1" applyFill="1" applyBorder="1" applyAlignment="1" applyProtection="1">
      <alignment horizontal="right" wrapText="1"/>
      <protection/>
    </xf>
    <xf numFmtId="4" fontId="43" fillId="51" borderId="21" xfId="0" applyNumberFormat="1" applyFont="1" applyFill="1" applyBorder="1" applyAlignment="1" applyProtection="1">
      <alignment horizontal="center" vertical="center" wrapText="1"/>
      <protection/>
    </xf>
    <xf numFmtId="0" fontId="43" fillId="51" borderId="21" xfId="0" applyNumberFormat="1" applyFont="1" applyFill="1" applyBorder="1" applyAlignment="1" applyProtection="1">
      <alignment horizontal="center" vertical="center" wrapText="1"/>
      <protection/>
    </xf>
    <xf numFmtId="0" fontId="43" fillId="51" borderId="19" xfId="0" applyNumberFormat="1" applyFont="1" applyFill="1" applyBorder="1" applyAlignment="1" applyProtection="1">
      <alignment horizontal="center" vertical="center" wrapText="1"/>
      <protection/>
    </xf>
    <xf numFmtId="0" fontId="43" fillId="0" borderId="0" xfId="0" applyNumberFormat="1" applyFont="1" applyFill="1" applyBorder="1" applyAlignment="1" applyProtection="1">
      <alignment/>
      <protection/>
    </xf>
    <xf numFmtId="0" fontId="23" fillId="9" borderId="27" xfId="0" applyNumberFormat="1" applyFont="1" applyFill="1" applyBorder="1" applyAlignment="1" applyProtection="1">
      <alignment/>
      <protection/>
    </xf>
    <xf numFmtId="4" fontId="24" fillId="9" borderId="25" xfId="0" applyNumberFormat="1" applyFont="1" applyFill="1" applyBorder="1" applyAlignment="1" applyProtection="1">
      <alignment/>
      <protection/>
    </xf>
    <xf numFmtId="4" fontId="23" fillId="9" borderId="25" xfId="0" applyNumberFormat="1" applyFont="1" applyFill="1" applyBorder="1" applyAlignment="1" applyProtection="1">
      <alignment/>
      <protection/>
    </xf>
    <xf numFmtId="4" fontId="23" fillId="9" borderId="27" xfId="0" applyNumberFormat="1" applyFont="1" applyFill="1" applyBorder="1" applyAlignment="1" applyProtection="1">
      <alignment/>
      <protection/>
    </xf>
    <xf numFmtId="4" fontId="24" fillId="9" borderId="28" xfId="0" applyNumberFormat="1" applyFont="1" applyFill="1" applyBorder="1" applyAlignment="1" applyProtection="1">
      <alignment/>
      <protection/>
    </xf>
    <xf numFmtId="4" fontId="24" fillId="9" borderId="25" xfId="0" applyNumberFormat="1" applyFont="1" applyFill="1" applyBorder="1" applyAlignment="1" applyProtection="1">
      <alignment/>
      <protection/>
    </xf>
    <xf numFmtId="4" fontId="39" fillId="9" borderId="0" xfId="89" applyNumberFormat="1" applyFont="1" applyFill="1" applyBorder="1" applyAlignment="1">
      <alignment horizontal="right"/>
      <protection/>
    </xf>
    <xf numFmtId="4" fontId="39" fillId="9" borderId="20" xfId="89" applyNumberFormat="1" applyFont="1" applyFill="1" applyBorder="1" applyAlignment="1">
      <alignment wrapText="1"/>
      <protection/>
    </xf>
    <xf numFmtId="4" fontId="39" fillId="9" borderId="21" xfId="89" applyNumberFormat="1" applyFont="1" applyFill="1" applyBorder="1">
      <alignment/>
      <protection/>
    </xf>
    <xf numFmtId="4" fontId="41" fillId="9" borderId="20" xfId="89" applyNumberFormat="1" applyFont="1" applyFill="1" applyBorder="1" applyAlignment="1">
      <alignment wrapText="1"/>
      <protection/>
    </xf>
    <xf numFmtId="4" fontId="41" fillId="9" borderId="20" xfId="89" applyNumberFormat="1" applyFont="1" applyFill="1" applyBorder="1">
      <alignment/>
      <protection/>
    </xf>
    <xf numFmtId="0" fontId="43" fillId="51" borderId="28" xfId="0" applyNumberFormat="1" applyFont="1" applyFill="1" applyBorder="1" applyAlignment="1" applyProtection="1">
      <alignment horizontal="center"/>
      <protection/>
    </xf>
    <xf numFmtId="0" fontId="44" fillId="51" borderId="28" xfId="0" applyNumberFormat="1" applyFont="1" applyFill="1" applyBorder="1" applyAlignment="1" applyProtection="1">
      <alignment wrapText="1"/>
      <protection/>
    </xf>
    <xf numFmtId="0" fontId="43" fillId="51" borderId="28" xfId="0" applyNumberFormat="1" applyFont="1" applyFill="1" applyBorder="1" applyAlignment="1" applyProtection="1">
      <alignment/>
      <protection/>
    </xf>
    <xf numFmtId="0" fontId="43" fillId="9" borderId="28" xfId="0" applyNumberFormat="1" applyFont="1" applyFill="1" applyBorder="1" applyAlignment="1" applyProtection="1">
      <alignment/>
      <protection/>
    </xf>
    <xf numFmtId="4" fontId="43" fillId="51" borderId="28" xfId="0" applyNumberFormat="1" applyFont="1" applyFill="1" applyBorder="1" applyAlignment="1" applyProtection="1">
      <alignment/>
      <protection/>
    </xf>
    <xf numFmtId="4" fontId="43" fillId="9" borderId="28" xfId="0" applyNumberFormat="1" applyFont="1" applyFill="1" applyBorder="1" applyAlignment="1" applyProtection="1">
      <alignment/>
      <protection/>
    </xf>
    <xf numFmtId="0" fontId="43" fillId="51" borderId="25" xfId="0" applyNumberFormat="1" applyFont="1" applyFill="1" applyBorder="1" applyAlignment="1" applyProtection="1">
      <alignment horizontal="center"/>
      <protection/>
    </xf>
    <xf numFmtId="0" fontId="45" fillId="51" borderId="25" xfId="0" applyNumberFormat="1" applyFont="1" applyFill="1" applyBorder="1" applyAlignment="1" applyProtection="1">
      <alignment wrapText="1"/>
      <protection/>
    </xf>
    <xf numFmtId="0" fontId="45" fillId="51" borderId="25" xfId="0" applyNumberFormat="1" applyFont="1" applyFill="1" applyBorder="1" applyAlignment="1" applyProtection="1">
      <alignment/>
      <protection/>
    </xf>
    <xf numFmtId="0" fontId="45" fillId="9" borderId="25" xfId="0" applyNumberFormat="1" applyFont="1" applyFill="1" applyBorder="1" applyAlignment="1" applyProtection="1">
      <alignment/>
      <protection/>
    </xf>
    <xf numFmtId="4" fontId="45" fillId="51" borderId="25" xfId="0" applyNumberFormat="1" applyFont="1" applyFill="1" applyBorder="1" applyAlignment="1" applyProtection="1">
      <alignment/>
      <protection/>
    </xf>
    <xf numFmtId="4" fontId="45" fillId="9" borderId="25" xfId="0" applyNumberFormat="1" applyFont="1" applyFill="1" applyBorder="1" applyAlignment="1" applyProtection="1">
      <alignment/>
      <protection/>
    </xf>
    <xf numFmtId="0" fontId="46" fillId="8" borderId="26" xfId="89" applyNumberFormat="1" applyFont="1" applyFill="1" applyBorder="1" applyAlignment="1">
      <alignment horizontal="center"/>
      <protection/>
    </xf>
    <xf numFmtId="0" fontId="46" fillId="8" borderId="26" xfId="89" applyNumberFormat="1" applyFont="1" applyFill="1" applyBorder="1" applyAlignment="1">
      <alignment/>
      <protection/>
    </xf>
    <xf numFmtId="0" fontId="46" fillId="9" borderId="26" xfId="89" applyNumberFormat="1" applyFont="1" applyFill="1" applyBorder="1" applyAlignment="1">
      <alignment/>
      <protection/>
    </xf>
    <xf numFmtId="4" fontId="46" fillId="8" borderId="29" xfId="89" applyNumberFormat="1" applyFont="1" applyFill="1" applyBorder="1" applyAlignment="1">
      <alignment/>
      <protection/>
    </xf>
    <xf numFmtId="4" fontId="46" fillId="9" borderId="29" xfId="89" applyNumberFormat="1" applyFont="1" applyFill="1" applyBorder="1" applyAlignment="1">
      <alignment/>
      <protection/>
    </xf>
    <xf numFmtId="4" fontId="43" fillId="8" borderId="30" xfId="0" applyNumberFormat="1" applyFont="1" applyFill="1" applyBorder="1" applyAlignment="1" applyProtection="1">
      <alignment/>
      <protection/>
    </xf>
    <xf numFmtId="4" fontId="43" fillId="9" borderId="30" xfId="0" applyNumberFormat="1" applyFont="1" applyFill="1" applyBorder="1" applyAlignment="1" applyProtection="1">
      <alignment/>
      <protection/>
    </xf>
    <xf numFmtId="0" fontId="43" fillId="8" borderId="25" xfId="0" applyNumberFormat="1" applyFont="1" applyFill="1" applyBorder="1" applyAlignment="1" applyProtection="1">
      <alignment horizontal="center"/>
      <protection/>
    </xf>
    <xf numFmtId="0" fontId="43" fillId="8" borderId="25" xfId="0" applyNumberFormat="1" applyFont="1" applyFill="1" applyBorder="1" applyAlignment="1" applyProtection="1">
      <alignment wrapText="1"/>
      <protection/>
    </xf>
    <xf numFmtId="4" fontId="43" fillId="8" borderId="25" xfId="0" applyNumberFormat="1" applyFont="1" applyFill="1" applyBorder="1" applyAlignment="1" applyProtection="1">
      <alignment/>
      <protection/>
    </xf>
    <xf numFmtId="4" fontId="43" fillId="9" borderId="25" xfId="0" applyNumberFormat="1" applyFont="1" applyFill="1" applyBorder="1" applyAlignment="1" applyProtection="1">
      <alignment/>
      <protection/>
    </xf>
    <xf numFmtId="4" fontId="43" fillId="8" borderId="28" xfId="0" applyNumberFormat="1" applyFont="1" applyFill="1" applyBorder="1" applyAlignment="1" applyProtection="1">
      <alignment/>
      <protection/>
    </xf>
    <xf numFmtId="0" fontId="43" fillId="8" borderId="25" xfId="0" applyNumberFormat="1" applyFont="1" applyFill="1" applyBorder="1" applyAlignment="1" applyProtection="1">
      <alignment horizontal="center"/>
      <protection/>
    </xf>
    <xf numFmtId="0" fontId="43" fillId="8" borderId="25" xfId="0" applyNumberFormat="1" applyFont="1" applyFill="1" applyBorder="1" applyAlignment="1" applyProtection="1">
      <alignment wrapText="1"/>
      <protection/>
    </xf>
    <xf numFmtId="0" fontId="45" fillId="8" borderId="25" xfId="0" applyNumberFormat="1" applyFont="1" applyFill="1" applyBorder="1" applyAlignment="1" applyProtection="1">
      <alignment horizontal="center"/>
      <protection/>
    </xf>
    <xf numFmtId="0" fontId="45" fillId="8" borderId="25" xfId="0" applyNumberFormat="1" applyFont="1" applyFill="1" applyBorder="1" applyAlignment="1" applyProtection="1">
      <alignment wrapText="1"/>
      <protection/>
    </xf>
    <xf numFmtId="4" fontId="45" fillId="8" borderId="25" xfId="0" applyNumberFormat="1" applyFont="1" applyFill="1" applyBorder="1" applyAlignment="1" applyProtection="1">
      <alignment/>
      <protection/>
    </xf>
    <xf numFmtId="4" fontId="43" fillId="8" borderId="25" xfId="0" applyNumberFormat="1" applyFont="1" applyFill="1" applyBorder="1" applyAlignment="1" applyProtection="1">
      <alignment/>
      <protection/>
    </xf>
    <xf numFmtId="4" fontId="43" fillId="9" borderId="25" xfId="0" applyNumberFormat="1" applyFont="1" applyFill="1" applyBorder="1" applyAlignment="1" applyProtection="1">
      <alignment/>
      <protection/>
    </xf>
    <xf numFmtId="0" fontId="43" fillId="8" borderId="25" xfId="0" applyNumberFormat="1" applyFont="1" applyFill="1" applyBorder="1" applyAlignment="1" applyProtection="1">
      <alignment horizontal="center" vertical="center"/>
      <protection/>
    </xf>
    <xf numFmtId="0" fontId="45" fillId="8" borderId="25" xfId="0" applyNumberFormat="1" applyFont="1" applyFill="1" applyBorder="1" applyAlignment="1" applyProtection="1">
      <alignment horizontal="center"/>
      <protection/>
    </xf>
    <xf numFmtId="0" fontId="45" fillId="8" borderId="25" xfId="0" applyNumberFormat="1" applyFont="1" applyFill="1" applyBorder="1" applyAlignment="1" applyProtection="1">
      <alignment wrapText="1"/>
      <protection/>
    </xf>
    <xf numFmtId="0" fontId="43" fillId="9" borderId="21" xfId="0" applyNumberFormat="1" applyFont="1" applyFill="1" applyBorder="1" applyAlignment="1" applyProtection="1">
      <alignment horizontal="center" vertical="center" wrapText="1"/>
      <protection/>
    </xf>
    <xf numFmtId="4" fontId="43" fillId="9" borderId="21" xfId="0" applyNumberFormat="1" applyFont="1" applyFill="1" applyBorder="1" applyAlignment="1" applyProtection="1">
      <alignment horizontal="center" vertical="center" wrapText="1"/>
      <protection/>
    </xf>
    <xf numFmtId="0" fontId="24" fillId="51" borderId="0" xfId="0" applyNumberFormat="1" applyFont="1" applyFill="1" applyBorder="1" applyAlignment="1" applyProtection="1">
      <alignment horizontal="center" vertical="center"/>
      <protection/>
    </xf>
    <xf numFmtId="0" fontId="39" fillId="51" borderId="26" xfId="89" applyNumberFormat="1" applyFont="1" applyFill="1" applyBorder="1" applyAlignment="1">
      <alignment horizontal="center"/>
      <protection/>
    </xf>
    <xf numFmtId="0" fontId="39" fillId="51" borderId="29" xfId="89" applyNumberFormat="1" applyFont="1" applyFill="1" applyBorder="1" applyAlignment="1">
      <alignment horizontal="left"/>
      <protection/>
    </xf>
    <xf numFmtId="0" fontId="23" fillId="51" borderId="30" xfId="0" applyNumberFormat="1" applyFont="1" applyFill="1" applyBorder="1" applyAlignment="1" applyProtection="1">
      <alignment/>
      <protection/>
    </xf>
    <xf numFmtId="4" fontId="23" fillId="51" borderId="30" xfId="0" applyNumberFormat="1" applyFont="1" applyFill="1" applyBorder="1" applyAlignment="1" applyProtection="1">
      <alignment/>
      <protection/>
    </xf>
    <xf numFmtId="0" fontId="39" fillId="51" borderId="26" xfId="89" applyNumberFormat="1" applyFont="1" applyFill="1" applyBorder="1" applyAlignment="1">
      <alignment horizontal="left"/>
      <protection/>
    </xf>
    <xf numFmtId="0" fontId="39" fillId="51" borderId="0" xfId="89" applyNumberFormat="1" applyFont="1" applyFill="1" applyBorder="1" applyAlignment="1">
      <alignment horizontal="left"/>
      <protection/>
    </xf>
    <xf numFmtId="3" fontId="39" fillId="51" borderId="0" xfId="89" applyNumberFormat="1" applyFont="1" applyFill="1" applyBorder="1" applyAlignment="1">
      <alignment/>
      <protection/>
    </xf>
    <xf numFmtId="4" fontId="39" fillId="51" borderId="0" xfId="89" applyNumberFormat="1" applyFont="1" applyFill="1" applyBorder="1" applyAlignment="1">
      <alignment/>
      <protection/>
    </xf>
    <xf numFmtId="4" fontId="39" fillId="51" borderId="0" xfId="89" applyNumberFormat="1" applyFont="1" applyFill="1" applyBorder="1">
      <alignment/>
      <protection/>
    </xf>
    <xf numFmtId="0" fontId="38" fillId="51" borderId="26" xfId="89" applyNumberFormat="1" applyFont="1" applyFill="1" applyBorder="1" applyAlignment="1">
      <alignment horizontal="center"/>
      <protection/>
    </xf>
    <xf numFmtId="0" fontId="38" fillId="51" borderId="26" xfId="89" applyNumberFormat="1" applyFont="1" applyFill="1" applyBorder="1" applyAlignment="1">
      <alignment horizontal="left"/>
      <protection/>
    </xf>
    <xf numFmtId="3" fontId="38" fillId="51" borderId="26" xfId="89" applyNumberFormat="1" applyFont="1" applyFill="1" applyBorder="1">
      <alignment/>
      <protection/>
    </xf>
    <xf numFmtId="4" fontId="38" fillId="51" borderId="26" xfId="89" applyNumberFormat="1" applyFont="1" applyFill="1" applyBorder="1">
      <alignment/>
      <protection/>
    </xf>
    <xf numFmtId="0" fontId="24" fillId="51" borderId="0" xfId="0" applyNumberFormat="1" applyFont="1" applyFill="1" applyBorder="1" applyAlignment="1" applyProtection="1" quotePrefix="1">
      <alignment horizontal="left" vertical="center"/>
      <protection/>
    </xf>
    <xf numFmtId="1" fontId="47" fillId="49" borderId="31" xfId="0" applyNumberFormat="1" applyFont="1" applyFill="1" applyBorder="1" applyAlignment="1">
      <alignment horizontal="left" wrapText="1"/>
    </xf>
    <xf numFmtId="0" fontId="43" fillId="51" borderId="32" xfId="0" applyNumberFormat="1" applyFont="1" applyFill="1" applyBorder="1" applyAlignment="1" applyProtection="1">
      <alignment horizontal="center" vertical="center" wrapText="1"/>
      <protection/>
    </xf>
    <xf numFmtId="4" fontId="43" fillId="51" borderId="32" xfId="0" applyNumberFormat="1" applyFont="1" applyFill="1" applyBorder="1" applyAlignment="1" applyProtection="1">
      <alignment horizontal="right" vertical="center" wrapText="1"/>
      <protection/>
    </xf>
    <xf numFmtId="0" fontId="48" fillId="0" borderId="0" xfId="0" applyFont="1" applyAlignment="1">
      <alignment/>
    </xf>
    <xf numFmtId="3" fontId="48" fillId="51" borderId="33" xfId="0" applyNumberFormat="1" applyFont="1" applyFill="1" applyBorder="1" applyAlignment="1">
      <alignment horizontal="center" vertical="center" wrapText="1"/>
    </xf>
    <xf numFmtId="3" fontId="48" fillId="51" borderId="34" xfId="0" applyNumberFormat="1" applyFont="1" applyFill="1" applyBorder="1" applyAlignment="1">
      <alignment/>
    </xf>
    <xf numFmtId="3" fontId="48" fillId="51" borderId="34" xfId="0" applyNumberFormat="1" applyFont="1" applyFill="1" applyBorder="1" applyAlignment="1">
      <alignment horizontal="center" wrapText="1"/>
    </xf>
    <xf numFmtId="3" fontId="48" fillId="51" borderId="34" xfId="0" applyNumberFormat="1" applyFont="1" applyFill="1" applyBorder="1" applyAlignment="1">
      <alignment horizontal="center" vertical="center" wrapText="1"/>
    </xf>
    <xf numFmtId="4" fontId="48" fillId="51" borderId="35" xfId="0" applyNumberFormat="1" applyFont="1" applyFill="1" applyBorder="1" applyAlignment="1">
      <alignment horizontal="right" vertical="center" wrapText="1"/>
    </xf>
    <xf numFmtId="3" fontId="48" fillId="51" borderId="36" xfId="0" applyNumberFormat="1" applyFont="1" applyFill="1" applyBorder="1" applyAlignment="1">
      <alignment horizontal="center" vertical="center" wrapText="1"/>
    </xf>
    <xf numFmtId="3" fontId="48" fillId="51" borderId="34" xfId="0" applyNumberFormat="1" applyFont="1" applyFill="1" applyBorder="1" applyAlignment="1">
      <alignment horizontal="right" vertical="center" wrapText="1"/>
    </xf>
    <xf numFmtId="3" fontId="48" fillId="51" borderId="33" xfId="0" applyNumberFormat="1" applyFont="1" applyFill="1" applyBorder="1" applyAlignment="1">
      <alignment/>
    </xf>
    <xf numFmtId="4" fontId="48" fillId="51" borderId="35" xfId="0" applyNumberFormat="1" applyFont="1" applyFill="1" applyBorder="1" applyAlignment="1">
      <alignment horizontal="right"/>
    </xf>
    <xf numFmtId="3" fontId="48" fillId="51" borderId="36" xfId="0" applyNumberFormat="1" applyFont="1" applyFill="1" applyBorder="1" applyAlignment="1">
      <alignment/>
    </xf>
    <xf numFmtId="3" fontId="48" fillId="51" borderId="37" xfId="0" applyNumberFormat="1" applyFont="1" applyFill="1" applyBorder="1" applyAlignment="1">
      <alignment/>
    </xf>
    <xf numFmtId="3" fontId="48" fillId="51" borderId="38" xfId="0" applyNumberFormat="1" applyFont="1" applyFill="1" applyBorder="1" applyAlignment="1">
      <alignment/>
    </xf>
    <xf numFmtId="4" fontId="48" fillId="51" borderId="39" xfId="0" applyNumberFormat="1" applyFont="1" applyFill="1" applyBorder="1" applyAlignment="1">
      <alignment horizontal="right"/>
    </xf>
    <xf numFmtId="3" fontId="48" fillId="51" borderId="40" xfId="0" applyNumberFormat="1" applyFont="1" applyFill="1" applyBorder="1" applyAlignment="1">
      <alignment/>
    </xf>
    <xf numFmtId="3" fontId="48" fillId="51" borderId="41" xfId="0" applyNumberFormat="1" applyFont="1" applyFill="1" applyBorder="1" applyAlignment="1">
      <alignment/>
    </xf>
    <xf numFmtId="3" fontId="48" fillId="51" borderId="42" xfId="0" applyNumberFormat="1" applyFont="1" applyFill="1" applyBorder="1" applyAlignment="1">
      <alignment/>
    </xf>
    <xf numFmtId="4" fontId="48" fillId="51" borderId="43" xfId="0" applyNumberFormat="1" applyFont="1" applyFill="1" applyBorder="1" applyAlignment="1">
      <alignment horizontal="right"/>
    </xf>
    <xf numFmtId="3" fontId="48" fillId="51" borderId="44" xfId="0" applyNumberFormat="1" applyFont="1" applyFill="1" applyBorder="1" applyAlignment="1">
      <alignment/>
    </xf>
    <xf numFmtId="4" fontId="47" fillId="51" borderId="45" xfId="0" applyNumberFormat="1" applyFont="1" applyFill="1" applyBorder="1" applyAlignment="1">
      <alignment/>
    </xf>
    <xf numFmtId="0" fontId="43" fillId="51" borderId="46" xfId="0" applyNumberFormat="1" applyFont="1" applyFill="1" applyBorder="1" applyAlignment="1" applyProtection="1">
      <alignment horizontal="center" vertical="center" wrapText="1"/>
      <protection/>
    </xf>
    <xf numFmtId="0" fontId="43" fillId="51" borderId="47" xfId="0" applyNumberFormat="1" applyFont="1" applyFill="1" applyBorder="1" applyAlignment="1" applyProtection="1">
      <alignment horizontal="center" vertical="center" wrapText="1"/>
      <protection/>
    </xf>
    <xf numFmtId="4" fontId="45" fillId="51" borderId="48" xfId="0" applyNumberFormat="1" applyFont="1" applyFill="1" applyBorder="1" applyAlignment="1" applyProtection="1">
      <alignment horizontal="right" vertical="center" wrapText="1"/>
      <protection/>
    </xf>
    <xf numFmtId="0" fontId="43" fillId="51" borderId="48" xfId="0" applyNumberFormat="1" applyFont="1" applyFill="1" applyBorder="1" applyAlignment="1" applyProtection="1">
      <alignment horizontal="center" vertical="center" wrapText="1"/>
      <protection/>
    </xf>
    <xf numFmtId="1" fontId="48" fillId="0" borderId="49" xfId="0" applyNumberFormat="1" applyFont="1" applyBorder="1" applyAlignment="1">
      <alignment horizontal="right" wrapText="1"/>
    </xf>
    <xf numFmtId="1" fontId="48" fillId="0" borderId="50" xfId="0" applyNumberFormat="1" applyFont="1" applyBorder="1" applyAlignment="1">
      <alignment horizontal="right" wrapText="1"/>
    </xf>
    <xf numFmtId="1" fontId="47" fillId="0" borderId="51" xfId="0" applyNumberFormat="1" applyFont="1" applyBorder="1" applyAlignment="1">
      <alignment wrapText="1"/>
    </xf>
    <xf numFmtId="4" fontId="42" fillId="54" borderId="25" xfId="0" applyNumberFormat="1" applyFont="1" applyFill="1" applyBorder="1" applyAlignment="1" applyProtection="1">
      <alignment/>
      <protection/>
    </xf>
    <xf numFmtId="0" fontId="49" fillId="8" borderId="25" xfId="0" applyNumberFormat="1" applyFont="1" applyFill="1" applyBorder="1" applyAlignment="1" applyProtection="1">
      <alignment wrapText="1"/>
      <protection/>
    </xf>
    <xf numFmtId="4" fontId="49" fillId="9" borderId="25" xfId="0" applyNumberFormat="1" applyFont="1" applyFill="1" applyBorder="1" applyAlignment="1" applyProtection="1">
      <alignment/>
      <protection/>
    </xf>
    <xf numFmtId="4" fontId="42" fillId="9" borderId="25" xfId="0" applyNumberFormat="1" applyFont="1" applyFill="1" applyBorder="1" applyAlignment="1" applyProtection="1">
      <alignment/>
      <protection/>
    </xf>
    <xf numFmtId="4" fontId="45" fillId="55" borderId="25" xfId="0" applyNumberFormat="1" applyFont="1" applyFill="1" applyBorder="1" applyAlignment="1" applyProtection="1">
      <alignment/>
      <protection/>
    </xf>
    <xf numFmtId="0" fontId="45" fillId="51" borderId="0" xfId="0" applyNumberFormat="1" applyFont="1" applyFill="1" applyBorder="1" applyAlignment="1" applyProtection="1">
      <alignment horizontal="right" wrapText="1"/>
      <protection/>
    </xf>
    <xf numFmtId="0" fontId="43" fillId="9" borderId="32" xfId="0" applyNumberFormat="1" applyFont="1" applyFill="1" applyBorder="1" applyAlignment="1" applyProtection="1">
      <alignment horizontal="center" vertical="center" wrapText="1"/>
      <protection/>
    </xf>
    <xf numFmtId="0" fontId="43" fillId="9" borderId="46" xfId="0" applyNumberFormat="1" applyFont="1" applyFill="1" applyBorder="1" applyAlignment="1" applyProtection="1">
      <alignment horizontal="center" vertical="center" wrapText="1"/>
      <protection/>
    </xf>
    <xf numFmtId="3" fontId="48" fillId="9" borderId="33" xfId="0" applyNumberFormat="1" applyFont="1" applyFill="1" applyBorder="1" applyAlignment="1">
      <alignment horizontal="center" vertical="center" wrapText="1"/>
    </xf>
    <xf numFmtId="3" fontId="48" fillId="9" borderId="33" xfId="0" applyNumberFormat="1" applyFont="1" applyFill="1" applyBorder="1" applyAlignment="1">
      <alignment/>
    </xf>
    <xf numFmtId="3" fontId="48" fillId="9" borderId="37" xfId="0" applyNumberFormat="1" applyFont="1" applyFill="1" applyBorder="1" applyAlignment="1">
      <alignment/>
    </xf>
    <xf numFmtId="4" fontId="47" fillId="9" borderId="45" xfId="0" applyNumberFormat="1" applyFont="1" applyFill="1" applyBorder="1" applyAlignment="1">
      <alignment/>
    </xf>
    <xf numFmtId="0" fontId="43" fillId="9" borderId="47" xfId="0" applyNumberFormat="1" applyFont="1" applyFill="1" applyBorder="1" applyAlignment="1" applyProtection="1">
      <alignment horizontal="center" vertical="center" wrapText="1"/>
      <protection/>
    </xf>
    <xf numFmtId="3" fontId="48" fillId="9" borderId="34" xfId="0" applyNumberFormat="1" applyFont="1" applyFill="1" applyBorder="1" applyAlignment="1">
      <alignment/>
    </xf>
    <xf numFmtId="3" fontId="48" fillId="9" borderId="38" xfId="0" applyNumberFormat="1" applyFont="1" applyFill="1" applyBorder="1" applyAlignment="1">
      <alignment/>
    </xf>
    <xf numFmtId="3" fontId="48" fillId="9" borderId="42" xfId="0" applyNumberFormat="1" applyFont="1" applyFill="1" applyBorder="1" applyAlignment="1">
      <alignment/>
    </xf>
    <xf numFmtId="3" fontId="48" fillId="9" borderId="34" xfId="0" applyNumberFormat="1" applyFont="1" applyFill="1" applyBorder="1" applyAlignment="1">
      <alignment horizontal="center" wrapText="1"/>
    </xf>
    <xf numFmtId="3" fontId="48" fillId="9" borderId="34" xfId="0" applyNumberFormat="1" applyFont="1" applyFill="1" applyBorder="1" applyAlignment="1">
      <alignment horizontal="center" vertical="center" wrapText="1"/>
    </xf>
    <xf numFmtId="3" fontId="48" fillId="9" borderId="34" xfId="0" applyNumberFormat="1" applyFont="1" applyFill="1" applyBorder="1" applyAlignment="1">
      <alignment horizontal="right" vertical="center" wrapText="1"/>
    </xf>
    <xf numFmtId="4" fontId="43" fillId="9" borderId="32" xfId="0" applyNumberFormat="1" applyFont="1" applyFill="1" applyBorder="1" applyAlignment="1" applyProtection="1">
      <alignment horizontal="right" vertical="center" wrapText="1"/>
      <protection/>
    </xf>
    <xf numFmtId="4" fontId="45" fillId="9" borderId="48" xfId="0" applyNumberFormat="1" applyFont="1" applyFill="1" applyBorder="1" applyAlignment="1" applyProtection="1">
      <alignment horizontal="right" vertical="center" wrapText="1"/>
      <protection/>
    </xf>
    <xf numFmtId="4" fontId="48" fillId="9" borderId="35" xfId="0" applyNumberFormat="1" applyFont="1" applyFill="1" applyBorder="1" applyAlignment="1">
      <alignment horizontal="right" vertical="center" wrapText="1"/>
    </xf>
    <xf numFmtId="4" fontId="48" fillId="9" borderId="35" xfId="0" applyNumberFormat="1" applyFont="1" applyFill="1" applyBorder="1" applyAlignment="1">
      <alignment horizontal="right"/>
    </xf>
    <xf numFmtId="4" fontId="48" fillId="9" borderId="39" xfId="0" applyNumberFormat="1" applyFont="1" applyFill="1" applyBorder="1" applyAlignment="1">
      <alignment horizontal="right"/>
    </xf>
    <xf numFmtId="4" fontId="48" fillId="9" borderId="43" xfId="0" applyNumberFormat="1" applyFont="1" applyFill="1" applyBorder="1" applyAlignment="1">
      <alignment horizontal="right"/>
    </xf>
    <xf numFmtId="0" fontId="43" fillId="9" borderId="48" xfId="0" applyNumberFormat="1" applyFont="1" applyFill="1" applyBorder="1" applyAlignment="1" applyProtection="1">
      <alignment horizontal="center" vertical="center" wrapText="1"/>
      <protection/>
    </xf>
    <xf numFmtId="3" fontId="48" fillId="9" borderId="36" xfId="0" applyNumberFormat="1" applyFont="1" applyFill="1" applyBorder="1" applyAlignment="1">
      <alignment horizontal="center" vertical="center" wrapText="1"/>
    </xf>
    <xf numFmtId="3" fontId="48" fillId="9" borderId="36" xfId="0" applyNumberFormat="1" applyFont="1" applyFill="1" applyBorder="1" applyAlignment="1">
      <alignment/>
    </xf>
    <xf numFmtId="3" fontId="48" fillId="9" borderId="40" xfId="0" applyNumberFormat="1" applyFont="1" applyFill="1" applyBorder="1" applyAlignment="1">
      <alignment/>
    </xf>
    <xf numFmtId="3" fontId="48" fillId="9" borderId="44" xfId="0" applyNumberFormat="1" applyFont="1" applyFill="1" applyBorder="1" applyAlignment="1">
      <alignment/>
    </xf>
    <xf numFmtId="1" fontId="48" fillId="0" borderId="52" xfId="0" applyNumberFormat="1" applyFont="1" applyBorder="1" applyAlignment="1">
      <alignment horizontal="right" wrapText="1"/>
    </xf>
    <xf numFmtId="3" fontId="48" fillId="9" borderId="36" xfId="0" applyNumberFormat="1" applyFont="1" applyFill="1" applyBorder="1" applyAlignment="1">
      <alignment horizontal="right" vertical="center" wrapText="1"/>
    </xf>
    <xf numFmtId="4" fontId="49" fillId="51" borderId="0" xfId="0" applyNumberFormat="1" applyFont="1" applyFill="1" applyBorder="1" applyAlignment="1" applyProtection="1">
      <alignment/>
      <protection/>
    </xf>
    <xf numFmtId="0" fontId="23" fillId="54" borderId="0" xfId="0" applyNumberFormat="1" applyFont="1" applyFill="1" applyBorder="1" applyAlignment="1" applyProtection="1">
      <alignment/>
      <protection/>
    </xf>
    <xf numFmtId="3" fontId="48" fillId="9" borderId="41" xfId="0" applyNumberFormat="1" applyFont="1" applyFill="1" applyBorder="1" applyAlignment="1">
      <alignment/>
    </xf>
    <xf numFmtId="0" fontId="42" fillId="0" borderId="21" xfId="0" applyNumberFormat="1" applyFont="1" applyFill="1" applyBorder="1" applyAlignment="1" applyProtection="1">
      <alignment horizontal="center" wrapText="1"/>
      <protection/>
    </xf>
    <xf numFmtId="4" fontId="43" fillId="54" borderId="25" xfId="0" applyNumberFormat="1" applyFont="1" applyFill="1" applyBorder="1" applyAlignment="1" applyProtection="1">
      <alignment/>
      <protection/>
    </xf>
    <xf numFmtId="4" fontId="21" fillId="0" borderId="0" xfId="0" applyNumberFormat="1" applyFont="1" applyAlignment="1">
      <alignment/>
    </xf>
    <xf numFmtId="3" fontId="48" fillId="9" borderId="33" xfId="0" applyNumberFormat="1" applyFont="1" applyFill="1" applyBorder="1" applyAlignment="1">
      <alignment horizontal="right" vertical="center" wrapText="1"/>
    </xf>
    <xf numFmtId="3" fontId="48" fillId="51" borderId="33" xfId="0" applyNumberFormat="1" applyFont="1" applyFill="1" applyBorder="1" applyAlignment="1">
      <alignment horizontal="right" vertical="center" wrapText="1"/>
    </xf>
    <xf numFmtId="4" fontId="23" fillId="0" borderId="0" xfId="0" applyNumberFormat="1" applyFont="1" applyFill="1" applyBorder="1" applyAlignment="1" applyProtection="1">
      <alignment/>
      <protection/>
    </xf>
    <xf numFmtId="1" fontId="48" fillId="49" borderId="53" xfId="0" applyNumberFormat="1" applyFont="1" applyFill="1" applyBorder="1" applyAlignment="1">
      <alignment horizontal="right" wrapText="1"/>
    </xf>
    <xf numFmtId="0" fontId="48" fillId="0" borderId="34" xfId="0" applyFont="1" applyBorder="1" applyAlignment="1">
      <alignment horizontal="right"/>
    </xf>
    <xf numFmtId="0" fontId="48" fillId="0" borderId="38" xfId="0" applyFont="1" applyBorder="1" applyAlignment="1">
      <alignment horizontal="right"/>
    </xf>
    <xf numFmtId="0" fontId="50" fillId="0" borderId="38" xfId="0" applyFont="1" applyBorder="1" applyAlignment="1">
      <alignment horizontal="right" wrapText="1"/>
    </xf>
    <xf numFmtId="0" fontId="48" fillId="0" borderId="54" xfId="0" applyFont="1" applyBorder="1" applyAlignment="1">
      <alignment horizontal="right"/>
    </xf>
    <xf numFmtId="0" fontId="25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31" fillId="0" borderId="0" xfId="0" applyNumberFormat="1" applyFont="1" applyFill="1" applyBorder="1" applyAlignment="1" applyProtection="1">
      <alignment horizontal="center" vertical="center" wrapText="1"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33" fillId="0" borderId="20" xfId="0" applyNumberFormat="1" applyFont="1" applyFill="1" applyBorder="1" applyAlignment="1" applyProtection="1" quotePrefix="1">
      <alignment horizontal="left" wrapText="1"/>
      <protection/>
    </xf>
    <xf numFmtId="0" fontId="34" fillId="0" borderId="19" xfId="0" applyNumberFormat="1" applyFont="1" applyFill="1" applyBorder="1" applyAlignment="1" applyProtection="1">
      <alignment wrapText="1"/>
      <protection/>
    </xf>
    <xf numFmtId="0" fontId="33" fillId="0" borderId="19" xfId="0" applyNumberFormat="1" applyFont="1" applyFill="1" applyBorder="1" applyAlignment="1" applyProtection="1" quotePrefix="1">
      <alignment horizontal="left" wrapText="1"/>
      <protection/>
    </xf>
    <xf numFmtId="0" fontId="33" fillId="0" borderId="55" xfId="0" applyNumberFormat="1" applyFont="1" applyFill="1" applyBorder="1" applyAlignment="1" applyProtection="1" quotePrefix="1">
      <alignment horizontal="left" wrapText="1"/>
      <protection/>
    </xf>
    <xf numFmtId="0" fontId="35" fillId="0" borderId="0" xfId="0" applyNumberFormat="1" applyFont="1" applyFill="1" applyBorder="1" applyAlignment="1" applyProtection="1">
      <alignment horizontal="left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3" fillId="0" borderId="0" xfId="0" applyNumberFormat="1" applyFont="1" applyFill="1" applyBorder="1" applyAlignment="1" applyProtection="1">
      <alignment vertical="center" wrapText="1"/>
      <protection/>
    </xf>
    <xf numFmtId="0" fontId="33" fillId="7" borderId="20" xfId="0" applyNumberFormat="1" applyFont="1" applyFill="1" applyBorder="1" applyAlignment="1" applyProtection="1">
      <alignment horizontal="left" wrapText="1"/>
      <protection/>
    </xf>
    <xf numFmtId="0" fontId="33" fillId="7" borderId="19" xfId="0" applyNumberFormat="1" applyFont="1" applyFill="1" applyBorder="1" applyAlignment="1" applyProtection="1">
      <alignment horizontal="left" wrapText="1"/>
      <protection/>
    </xf>
    <xf numFmtId="0" fontId="33" fillId="7" borderId="55" xfId="0" applyNumberFormat="1" applyFont="1" applyFill="1" applyBorder="1" applyAlignment="1" applyProtection="1">
      <alignment horizontal="left" wrapText="1"/>
      <protection/>
    </xf>
    <xf numFmtId="0" fontId="33" fillId="0" borderId="20" xfId="0" applyNumberFormat="1" applyFont="1" applyFill="1" applyBorder="1" applyAlignment="1" applyProtection="1">
      <alignment horizontal="left" wrapText="1"/>
      <protection/>
    </xf>
    <xf numFmtId="0" fontId="33" fillId="0" borderId="19" xfId="0" applyNumberFormat="1" applyFont="1" applyFill="1" applyBorder="1" applyAlignment="1" applyProtection="1">
      <alignment horizontal="left" wrapText="1"/>
      <protection/>
    </xf>
    <xf numFmtId="0" fontId="33" fillId="0" borderId="55" xfId="0" applyNumberFormat="1" applyFont="1" applyFill="1" applyBorder="1" applyAlignment="1" applyProtection="1">
      <alignment horizontal="left" wrapText="1"/>
      <protection/>
    </xf>
    <xf numFmtId="0" fontId="30" fillId="7" borderId="20" xfId="0" applyNumberFormat="1" applyFont="1" applyFill="1" applyBorder="1" applyAlignment="1" applyProtection="1">
      <alignment horizontal="left" wrapText="1"/>
      <protection/>
    </xf>
    <xf numFmtId="0" fontId="30" fillId="7" borderId="19" xfId="0" applyNumberFormat="1" applyFont="1" applyFill="1" applyBorder="1" applyAlignment="1" applyProtection="1">
      <alignment horizontal="left" wrapText="1"/>
      <protection/>
    </xf>
    <xf numFmtId="0" fontId="30" fillId="7" borderId="55" xfId="0" applyNumberFormat="1" applyFont="1" applyFill="1" applyBorder="1" applyAlignment="1" applyProtection="1">
      <alignment horizontal="left" wrapText="1"/>
      <protection/>
    </xf>
    <xf numFmtId="0" fontId="36" fillId="0" borderId="0" xfId="0" applyNumberFormat="1" applyFont="1" applyFill="1" applyBorder="1" applyAlignment="1" applyProtection="1">
      <alignment wrapText="1"/>
      <protection/>
    </xf>
    <xf numFmtId="0" fontId="0" fillId="0" borderId="0" xfId="0" applyNumberFormat="1" applyFill="1" applyBorder="1" applyAlignment="1" applyProtection="1">
      <alignment wrapText="1"/>
      <protection/>
    </xf>
    <xf numFmtId="0" fontId="33" fillId="7" borderId="20" xfId="0" applyNumberFormat="1" applyFont="1" applyFill="1" applyBorder="1" applyAlignment="1" applyProtection="1" quotePrefix="1">
      <alignment horizontal="left" wrapText="1"/>
      <protection/>
    </xf>
    <xf numFmtId="0" fontId="34" fillId="7" borderId="19" xfId="0" applyNumberFormat="1" applyFont="1" applyFill="1" applyBorder="1" applyAlignment="1" applyProtection="1">
      <alignment wrapText="1"/>
      <protection/>
    </xf>
    <xf numFmtId="0" fontId="33" fillId="0" borderId="20" xfId="0" applyFont="1" applyFill="1" applyBorder="1" applyAlignment="1" quotePrefix="1">
      <alignment horizontal="left"/>
    </xf>
    <xf numFmtId="0" fontId="33" fillId="0" borderId="19" xfId="0" applyFont="1" applyFill="1" applyBorder="1" applyAlignment="1" quotePrefix="1">
      <alignment horizontal="left"/>
    </xf>
    <xf numFmtId="0" fontId="33" fillId="0" borderId="55" xfId="0" applyFont="1" applyFill="1" applyBorder="1" applyAlignment="1" quotePrefix="1">
      <alignment horizontal="left"/>
    </xf>
    <xf numFmtId="0" fontId="33" fillId="0" borderId="20" xfId="0" applyFont="1" applyBorder="1" applyAlignment="1" quotePrefix="1">
      <alignment horizontal="left"/>
    </xf>
    <xf numFmtId="0" fontId="33" fillId="0" borderId="19" xfId="0" applyFont="1" applyBorder="1" applyAlignment="1" quotePrefix="1">
      <alignment horizontal="left"/>
    </xf>
    <xf numFmtId="0" fontId="33" fillId="0" borderId="55" xfId="0" applyFont="1" applyBorder="1" applyAlignment="1" quotePrefix="1">
      <alignment horizontal="left"/>
    </xf>
    <xf numFmtId="0" fontId="33" fillId="7" borderId="19" xfId="0" applyNumberFormat="1" applyFont="1" applyFill="1" applyBorder="1" applyAlignment="1" applyProtection="1" quotePrefix="1">
      <alignment horizontal="left" wrapText="1"/>
      <protection/>
    </xf>
    <xf numFmtId="0" fontId="33" fillId="7" borderId="55" xfId="0" applyNumberFormat="1" applyFont="1" applyFill="1" applyBorder="1" applyAlignment="1" applyProtection="1" quotePrefix="1">
      <alignment horizontal="left" wrapText="1"/>
      <protection/>
    </xf>
    <xf numFmtId="0" fontId="30" fillId="50" borderId="20" xfId="0" applyNumberFormat="1" applyFont="1" applyFill="1" applyBorder="1" applyAlignment="1" applyProtection="1">
      <alignment horizontal="left" wrapText="1"/>
      <protection/>
    </xf>
    <xf numFmtId="0" fontId="30" fillId="50" borderId="19" xfId="0" applyNumberFormat="1" applyFont="1" applyFill="1" applyBorder="1" applyAlignment="1" applyProtection="1">
      <alignment horizontal="left" wrapText="1"/>
      <protection/>
    </xf>
    <xf numFmtId="0" fontId="30" fillId="50" borderId="55" xfId="0" applyNumberFormat="1" applyFont="1" applyFill="1" applyBorder="1" applyAlignment="1" applyProtection="1">
      <alignment horizontal="left" wrapText="1"/>
      <protection/>
    </xf>
    <xf numFmtId="0" fontId="0" fillId="0" borderId="0" xfId="0" applyNumberFormat="1" applyFill="1" applyBorder="1" applyAlignment="1" applyProtection="1">
      <alignment/>
      <protection/>
    </xf>
    <xf numFmtId="0" fontId="25" fillId="0" borderId="26" xfId="0" applyNumberFormat="1" applyFont="1" applyFill="1" applyBorder="1" applyAlignment="1" applyProtection="1" quotePrefix="1">
      <alignment horizontal="left" wrapText="1"/>
      <protection/>
    </xf>
    <xf numFmtId="0" fontId="31" fillId="0" borderId="26" xfId="0" applyNumberFormat="1" applyFont="1" applyFill="1" applyBorder="1" applyAlignment="1" applyProtection="1">
      <alignment wrapText="1"/>
      <protection/>
    </xf>
    <xf numFmtId="0" fontId="33" fillId="51" borderId="24" xfId="0" applyFont="1" applyFill="1" applyBorder="1" applyAlignment="1">
      <alignment horizontal="center" vertical="center"/>
    </xf>
    <xf numFmtId="0" fontId="33" fillId="51" borderId="56" xfId="0" applyFont="1" applyFill="1" applyBorder="1" applyAlignment="1">
      <alignment horizontal="center" vertical="center"/>
    </xf>
    <xf numFmtId="0" fontId="34" fillId="51" borderId="56" xfId="0" applyFont="1" applyFill="1" applyBorder="1" applyAlignment="1">
      <alignment horizontal="center" vertical="center"/>
    </xf>
    <xf numFmtId="0" fontId="0" fillId="51" borderId="56" xfId="0" applyNumberFormat="1" applyFill="1" applyBorder="1" applyAlignment="1" applyProtection="1">
      <alignment/>
      <protection/>
    </xf>
    <xf numFmtId="0" fontId="0" fillId="51" borderId="57" xfId="0" applyNumberFormat="1" applyFill="1" applyBorder="1" applyAlignment="1" applyProtection="1">
      <alignment/>
      <protection/>
    </xf>
    <xf numFmtId="4" fontId="22" fillId="51" borderId="58" xfId="0" applyNumberFormat="1" applyFont="1" applyFill="1" applyBorder="1" applyAlignment="1">
      <alignment horizontal="center"/>
    </xf>
    <xf numFmtId="4" fontId="22" fillId="51" borderId="59" xfId="0" applyNumberFormat="1" applyFont="1" applyFill="1" applyBorder="1" applyAlignment="1">
      <alignment horizontal="center"/>
    </xf>
    <xf numFmtId="4" fontId="0" fillId="51" borderId="59" xfId="0" applyNumberFormat="1" applyFill="1" applyBorder="1" applyAlignment="1" applyProtection="1">
      <alignment/>
      <protection/>
    </xf>
    <xf numFmtId="4" fontId="0" fillId="51" borderId="60" xfId="0" applyNumberFormat="1" applyFill="1" applyBorder="1" applyAlignment="1" applyProtection="1">
      <alignment/>
      <protection/>
    </xf>
    <xf numFmtId="1" fontId="21" fillId="0" borderId="61" xfId="0" applyNumberFormat="1" applyFont="1" applyBorder="1" applyAlignment="1">
      <alignment horizontal="center" wrapText="1"/>
    </xf>
    <xf numFmtId="4" fontId="23" fillId="51" borderId="0" xfId="0" applyNumberFormat="1" applyFont="1" applyFill="1" applyBorder="1" applyAlignment="1" applyProtection="1">
      <alignment horizontal="center"/>
      <protection/>
    </xf>
    <xf numFmtId="0" fontId="24" fillId="51" borderId="0" xfId="0" applyNumberFormat="1" applyFont="1" applyFill="1" applyBorder="1" applyAlignment="1" applyProtection="1">
      <alignment horizontal="center" vertical="center"/>
      <protection/>
    </xf>
    <xf numFmtId="0" fontId="39" fillId="51" borderId="29" xfId="89" applyNumberFormat="1" applyFont="1" applyFill="1" applyBorder="1" applyAlignment="1">
      <alignment horizontal="left"/>
      <protection/>
    </xf>
    <xf numFmtId="0" fontId="39" fillId="51" borderId="26" xfId="89" applyNumberFormat="1" applyFont="1" applyFill="1" applyBorder="1" applyAlignment="1">
      <alignment horizontal="left"/>
      <protection/>
    </xf>
    <xf numFmtId="0" fontId="38" fillId="51" borderId="26" xfId="89" applyNumberFormat="1" applyFont="1" applyFill="1" applyBorder="1" applyAlignment="1">
      <alignment horizontal="left"/>
      <protection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rmalno 2" xfId="87"/>
    <cellStyle name="Note" xfId="88"/>
    <cellStyle name="Obično_plan proracuna 2008-2010" xfId="89"/>
    <cellStyle name="Output" xfId="90"/>
    <cellStyle name="Percent" xfId="91"/>
    <cellStyle name="Povezana ćelija" xfId="92"/>
    <cellStyle name="Followed Hyperlink" xfId="93"/>
    <cellStyle name="Provjera ćelije" xfId="94"/>
    <cellStyle name="Tekst objašnjenja" xfId="95"/>
    <cellStyle name="Tekst upozorenja" xfId="96"/>
    <cellStyle name="Title" xfId="97"/>
    <cellStyle name="Total" xfId="98"/>
    <cellStyle name="Ukupni zbroj" xfId="99"/>
    <cellStyle name="Unos" xfId="100"/>
    <cellStyle name="Currency" xfId="101"/>
    <cellStyle name="Currency [0]" xfId="102"/>
    <cellStyle name="Warning Text" xfId="103"/>
    <cellStyle name="Comma" xfId="104"/>
    <cellStyle name="Comma [0]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809625"/>
          <a:ext cx="885825" cy="1847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J45"/>
  <sheetViews>
    <sheetView view="pageBreakPreview" zoomScaleSheetLayoutView="100" zoomScalePageLayoutView="0" workbookViewId="0" topLeftCell="A1">
      <selection activeCell="A3" sqref="A3:G3"/>
    </sheetView>
  </sheetViews>
  <sheetFormatPr defaultColWidth="11.421875" defaultRowHeight="12.75"/>
  <cols>
    <col min="1" max="2" width="4.28125" style="2" customWidth="1"/>
    <col min="3" max="3" width="5.57421875" style="2" customWidth="1"/>
    <col min="4" max="4" width="5.28125" style="24" customWidth="1"/>
    <col min="5" max="5" width="44.7109375" style="2" customWidth="1"/>
    <col min="6" max="6" width="15.8515625" style="2" bestFit="1" customWidth="1"/>
    <col min="7" max="7" width="17.28125" style="2" customWidth="1"/>
    <col min="8" max="8" width="11.421875" style="2" customWidth="1"/>
    <col min="9" max="9" width="16.28125" style="2" bestFit="1" customWidth="1"/>
    <col min="10" max="10" width="21.7109375" style="2" bestFit="1" customWidth="1"/>
    <col min="11" max="16384" width="11.421875" style="2" customWidth="1"/>
  </cols>
  <sheetData>
    <row r="2" spans="1:7" ht="15">
      <c r="A2" s="307"/>
      <c r="B2" s="307"/>
      <c r="C2" s="307"/>
      <c r="D2" s="307"/>
      <c r="E2" s="307"/>
      <c r="F2" s="307"/>
      <c r="G2" s="307"/>
    </row>
    <row r="3" spans="1:7" ht="48" customHeight="1">
      <c r="A3" s="308" t="s">
        <v>193</v>
      </c>
      <c r="B3" s="308"/>
      <c r="C3" s="308"/>
      <c r="D3" s="308"/>
      <c r="E3" s="308"/>
      <c r="F3" s="308"/>
      <c r="G3" s="308"/>
    </row>
    <row r="4" spans="1:7" s="13" customFormat="1" ht="26.25" customHeight="1">
      <c r="A4" s="308" t="s">
        <v>23</v>
      </c>
      <c r="B4" s="308"/>
      <c r="C4" s="308"/>
      <c r="D4" s="308"/>
      <c r="E4" s="308"/>
      <c r="F4" s="308"/>
      <c r="G4" s="309"/>
    </row>
    <row r="5" spans="1:5" ht="15.75" customHeight="1">
      <c r="A5" s="14"/>
      <c r="B5" s="15"/>
      <c r="C5" s="15"/>
      <c r="D5" s="15"/>
      <c r="E5" s="15"/>
    </row>
    <row r="6" spans="1:8" ht="33" customHeight="1">
      <c r="A6" s="16"/>
      <c r="B6" s="17"/>
      <c r="C6" s="17"/>
      <c r="D6" s="18"/>
      <c r="E6" s="19"/>
      <c r="F6" s="20" t="s">
        <v>146</v>
      </c>
      <c r="G6" s="289" t="s">
        <v>147</v>
      </c>
      <c r="H6" s="21"/>
    </row>
    <row r="7" spans="1:8" ht="27.75" customHeight="1">
      <c r="A7" s="310" t="s">
        <v>25</v>
      </c>
      <c r="B7" s="311"/>
      <c r="C7" s="311"/>
      <c r="D7" s="311"/>
      <c r="E7" s="312"/>
      <c r="F7" s="28">
        <f>+F8+F9</f>
        <v>21286387</v>
      </c>
      <c r="G7" s="28">
        <f>+G8+G9</f>
        <v>17562480</v>
      </c>
      <c r="H7" s="26"/>
    </row>
    <row r="8" spans="1:7" ht="22.5" customHeight="1">
      <c r="A8" s="313" t="s">
        <v>0</v>
      </c>
      <c r="B8" s="314"/>
      <c r="C8" s="314"/>
      <c r="D8" s="314"/>
      <c r="E8" s="315"/>
      <c r="F8" s="30">
        <f>SUM('PLAN PRIHODA'!B24+'PLAN PRIHODA'!D24+'PLAN PRIHODA'!F24+'PLAN PRIHODA'!H24+'PLAN PRIHODA'!J24+'PLAN PRIHODA'!L24+'PLAN PRIHODA'!N24+'PLAN PRIHODA'!P24)</f>
        <v>21286387</v>
      </c>
      <c r="G8" s="30">
        <f>SUM('PLAN PRIHODA'!C24+'PLAN PRIHODA'!E24+'PLAN PRIHODA'!G24+'PLAN PRIHODA'!I24+'PLAN PRIHODA'!K24+'PLAN PRIHODA'!M24+'PLAN PRIHODA'!O24+'PLAN PRIHODA'!Q24+'PLAN PRIHODA'!S24+'PLAN PRIHODA'!U24)</f>
        <v>17562480</v>
      </c>
    </row>
    <row r="9" spans="1:7" ht="22.5" customHeight="1">
      <c r="A9" s="323" t="s">
        <v>27</v>
      </c>
      <c r="B9" s="324"/>
      <c r="C9" s="324"/>
      <c r="D9" s="324"/>
      <c r="E9" s="325"/>
      <c r="F9" s="30">
        <v>0</v>
      </c>
      <c r="G9" s="30">
        <v>0</v>
      </c>
    </row>
    <row r="10" spans="1:7" ht="22.5" customHeight="1">
      <c r="A10" s="27" t="s">
        <v>26</v>
      </c>
      <c r="B10" s="45"/>
      <c r="C10" s="45"/>
      <c r="D10" s="45"/>
      <c r="E10" s="45"/>
      <c r="F10" s="28">
        <f>SUM(F11:F12)</f>
        <v>22291137</v>
      </c>
      <c r="G10" s="28">
        <f>SUM(G11:G12)</f>
        <v>15519362</v>
      </c>
    </row>
    <row r="11" spans="1:9" ht="22.5" customHeight="1">
      <c r="A11" s="303" t="s">
        <v>1</v>
      </c>
      <c r="B11" s="305"/>
      <c r="C11" s="305"/>
      <c r="D11" s="305"/>
      <c r="E11" s="306"/>
      <c r="F11" s="30">
        <f>SUM('PLAN RASHODA I IZDATAKA'!C8+'PLAN RASHODA I IZDATAKA'!C90+'PLAN RASHODA I IZDATAKA'!C109+'PLAN RASHODA I IZDATAKA'!C116+'PLAN RASHODA I IZDATAKA'!C136)</f>
        <v>17105337</v>
      </c>
      <c r="G11" s="30">
        <f>SUM('PLAN RASHODA I IZDATAKA'!D8+'PLAN RASHODA I IZDATAKA'!D90+'PLAN RASHODA I IZDATAKA'!D109+'PLAN RASHODA I IZDATAKA'!D116+'PLAN RASHODA I IZDATAKA'!D136)</f>
        <v>14761137</v>
      </c>
      <c r="H11" s="8"/>
      <c r="I11" s="8"/>
    </row>
    <row r="12" spans="1:9" ht="22.5" customHeight="1">
      <c r="A12" s="326" t="s">
        <v>30</v>
      </c>
      <c r="B12" s="327"/>
      <c r="C12" s="327"/>
      <c r="D12" s="327"/>
      <c r="E12" s="328"/>
      <c r="F12" s="22">
        <v>5185800</v>
      </c>
      <c r="G12" s="22">
        <f>SUM('PLAN RASHODA I IZDATAKA'!D66+'PLAN RASHODA I IZDATAKA'!D130+'PLAN RASHODA I IZDATAKA'!D191)</f>
        <v>758225</v>
      </c>
      <c r="H12" s="8"/>
      <c r="I12" s="8"/>
    </row>
    <row r="13" spans="1:9" ht="22.5" customHeight="1">
      <c r="A13" s="321" t="s">
        <v>2</v>
      </c>
      <c r="B13" s="329"/>
      <c r="C13" s="329"/>
      <c r="D13" s="329"/>
      <c r="E13" s="330"/>
      <c r="F13" s="29">
        <f>+F7-F10</f>
        <v>-1004750</v>
      </c>
      <c r="G13" s="29">
        <f>+G7-G10</f>
        <v>2043118</v>
      </c>
      <c r="I13" s="8"/>
    </row>
    <row r="14" spans="1:7" ht="25.5" customHeight="1">
      <c r="A14" s="308"/>
      <c r="B14" s="301"/>
      <c r="C14" s="301"/>
      <c r="D14" s="301"/>
      <c r="E14" s="301"/>
      <c r="F14" s="302"/>
      <c r="G14" s="302"/>
    </row>
    <row r="15" spans="1:9" ht="27.75" customHeight="1">
      <c r="A15" s="16"/>
      <c r="B15" s="17"/>
      <c r="C15" s="17"/>
      <c r="D15" s="18"/>
      <c r="E15" s="19"/>
      <c r="F15" s="20" t="s">
        <v>148</v>
      </c>
      <c r="G15" s="20" t="s">
        <v>149</v>
      </c>
      <c r="I15" s="8"/>
    </row>
    <row r="16" spans="1:9" ht="30.75" customHeight="1">
      <c r="A16" s="331" t="s">
        <v>31</v>
      </c>
      <c r="B16" s="332"/>
      <c r="C16" s="332"/>
      <c r="D16" s="332"/>
      <c r="E16" s="333"/>
      <c r="F16" s="31">
        <v>1867713</v>
      </c>
      <c r="G16" s="31">
        <v>860510</v>
      </c>
      <c r="I16" s="8"/>
    </row>
    <row r="17" spans="1:9" ht="34.5" customHeight="1">
      <c r="A17" s="316" t="s">
        <v>32</v>
      </c>
      <c r="B17" s="317"/>
      <c r="C17" s="317"/>
      <c r="D17" s="317"/>
      <c r="E17" s="318"/>
      <c r="F17" s="32">
        <v>974751</v>
      </c>
      <c r="G17" s="32">
        <v>860510</v>
      </c>
      <c r="I17" s="8"/>
    </row>
    <row r="18" spans="1:9" s="11" customFormat="1" ht="25.5" customHeight="1">
      <c r="A18" s="300"/>
      <c r="B18" s="301"/>
      <c r="C18" s="301"/>
      <c r="D18" s="301"/>
      <c r="E18" s="301"/>
      <c r="F18" s="302"/>
      <c r="G18" s="302"/>
      <c r="I18" s="33"/>
    </row>
    <row r="19" spans="1:10" s="11" customFormat="1" ht="27.75" customHeight="1">
      <c r="A19" s="16"/>
      <c r="B19" s="17"/>
      <c r="C19" s="17"/>
      <c r="D19" s="18"/>
      <c r="E19" s="19"/>
      <c r="F19" s="20" t="s">
        <v>34</v>
      </c>
      <c r="G19" s="20" t="s">
        <v>35</v>
      </c>
      <c r="I19" s="33"/>
      <c r="J19" s="33"/>
    </row>
    <row r="20" spans="1:9" s="11" customFormat="1" ht="22.5" customHeight="1">
      <c r="A20" s="313" t="s">
        <v>3</v>
      </c>
      <c r="B20" s="304"/>
      <c r="C20" s="304"/>
      <c r="D20" s="304"/>
      <c r="E20" s="304"/>
      <c r="F20" s="22">
        <f>SUM('PLAN PRIHODA'!T24)</f>
        <v>0</v>
      </c>
      <c r="G20" s="22">
        <v>0</v>
      </c>
      <c r="I20" s="33"/>
    </row>
    <row r="21" spans="1:7" s="11" customFormat="1" ht="23.25" customHeight="1">
      <c r="A21" s="313" t="s">
        <v>4</v>
      </c>
      <c r="B21" s="304"/>
      <c r="C21" s="304"/>
      <c r="D21" s="304"/>
      <c r="E21" s="304"/>
      <c r="F21" s="22"/>
      <c r="G21" s="22"/>
    </row>
    <row r="22" spans="1:10" s="11" customFormat="1" ht="22.5" customHeight="1">
      <c r="A22" s="321" t="s">
        <v>5</v>
      </c>
      <c r="B22" s="322"/>
      <c r="C22" s="322"/>
      <c r="D22" s="322"/>
      <c r="E22" s="322"/>
      <c r="F22" s="28">
        <f>F20-F21</f>
        <v>0</v>
      </c>
      <c r="G22" s="28">
        <f>G20-G21</f>
        <v>0</v>
      </c>
      <c r="I22" s="34"/>
      <c r="J22" s="33"/>
    </row>
    <row r="23" spans="1:7" s="11" customFormat="1" ht="25.5" customHeight="1">
      <c r="A23" s="300"/>
      <c r="B23" s="301"/>
      <c r="C23" s="301"/>
      <c r="D23" s="301"/>
      <c r="E23" s="301"/>
      <c r="F23" s="302"/>
      <c r="G23" s="302"/>
    </row>
    <row r="24" spans="1:7" s="11" customFormat="1" ht="22.5" customHeight="1">
      <c r="A24" s="303" t="s">
        <v>6</v>
      </c>
      <c r="B24" s="304"/>
      <c r="C24" s="304"/>
      <c r="D24" s="304"/>
      <c r="E24" s="304"/>
      <c r="F24" s="22"/>
      <c r="G24" s="22"/>
    </row>
    <row r="25" spans="1:5" s="11" customFormat="1" ht="18" customHeight="1">
      <c r="A25" s="23"/>
      <c r="B25" s="15"/>
      <c r="C25" s="15"/>
      <c r="D25" s="15"/>
      <c r="E25" s="15"/>
    </row>
    <row r="26" spans="1:7" ht="42" customHeight="1">
      <c r="A26" s="319" t="s">
        <v>33</v>
      </c>
      <c r="B26" s="320"/>
      <c r="C26" s="320"/>
      <c r="D26" s="320"/>
      <c r="E26" s="320"/>
      <c r="F26" s="320"/>
      <c r="G26" s="320"/>
    </row>
    <row r="27" ht="12.75">
      <c r="E27" s="35"/>
    </row>
    <row r="31" spans="6:7" ht="12.75">
      <c r="F31" s="8"/>
      <c r="G31" s="8"/>
    </row>
    <row r="32" spans="6:7" ht="12.75">
      <c r="F32" s="8"/>
      <c r="G32" s="8"/>
    </row>
    <row r="33" spans="5:7" ht="12.75">
      <c r="E33" s="36"/>
      <c r="F33" s="9"/>
      <c r="G33" s="9"/>
    </row>
    <row r="34" spans="5:7" ht="12.75">
      <c r="E34" s="36"/>
      <c r="F34" s="8"/>
      <c r="G34" s="8"/>
    </row>
    <row r="35" spans="5:7" ht="12.75">
      <c r="E35" s="36"/>
      <c r="F35" s="8"/>
      <c r="G35" s="8"/>
    </row>
    <row r="36" spans="5:7" ht="12.75">
      <c r="E36" s="36"/>
      <c r="F36" s="8"/>
      <c r="G36" s="8"/>
    </row>
    <row r="37" spans="5:7" ht="12.75">
      <c r="E37" s="36"/>
      <c r="F37" s="8"/>
      <c r="G37" s="8"/>
    </row>
    <row r="38" ht="12.75">
      <c r="E38" s="36"/>
    </row>
    <row r="43" ht="12.75">
      <c r="F43" s="8"/>
    </row>
    <row r="44" ht="12.75">
      <c r="F44" s="8"/>
    </row>
    <row r="45" ht="12.75">
      <c r="F45" s="8"/>
    </row>
  </sheetData>
  <sheetProtection/>
  <mergeCells count="19">
    <mergeCell ref="A26:G26"/>
    <mergeCell ref="A18:G18"/>
    <mergeCell ref="A20:E20"/>
    <mergeCell ref="A21:E21"/>
    <mergeCell ref="A22:E22"/>
    <mergeCell ref="A9:E9"/>
    <mergeCell ref="A12:E12"/>
    <mergeCell ref="A13:E13"/>
    <mergeCell ref="A14:G14"/>
    <mergeCell ref="A16:E16"/>
    <mergeCell ref="A23:G23"/>
    <mergeCell ref="A24:E24"/>
    <mergeCell ref="A11:E11"/>
    <mergeCell ref="A2:G2"/>
    <mergeCell ref="A3:G3"/>
    <mergeCell ref="A4:G4"/>
    <mergeCell ref="A7:E7"/>
    <mergeCell ref="A8:E8"/>
    <mergeCell ref="A17:E17"/>
  </mergeCells>
  <printOptions horizontalCentered="1"/>
  <pageMargins left="0.1968503937007874" right="0.1968503937007874" top="0.6299212598425197" bottom="0.4330708661417323" header="0.31496062992125984" footer="0.31496062992125984"/>
  <pageSetup horizontalDpi="300" verticalDpi="3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77"/>
  <sheetViews>
    <sheetView view="pageBreakPreview" zoomScale="90" zoomScaleSheetLayoutView="90" zoomScalePageLayoutView="0" workbookViewId="0" topLeftCell="A13">
      <selection activeCell="C10" sqref="C10"/>
    </sheetView>
  </sheetViews>
  <sheetFormatPr defaultColWidth="11.421875" defaultRowHeight="12.75"/>
  <cols>
    <col min="1" max="1" width="13.57421875" style="5" customWidth="1"/>
    <col min="2" max="2" width="10.140625" style="128" customWidth="1"/>
    <col min="3" max="3" width="10.28125" style="128" customWidth="1"/>
    <col min="4" max="4" width="10.00390625" style="128" customWidth="1"/>
    <col min="5" max="5" width="11.8515625" style="128" customWidth="1"/>
    <col min="6" max="6" width="10.7109375" style="155" customWidth="1"/>
    <col min="7" max="7" width="9.28125" style="155" customWidth="1"/>
    <col min="8" max="8" width="11.8515625" style="53" customWidth="1"/>
    <col min="9" max="9" width="10.7109375" style="53" customWidth="1"/>
    <col min="10" max="11" width="11.8515625" style="53" customWidth="1"/>
    <col min="12" max="12" width="13.8515625" style="127" customWidth="1"/>
    <col min="13" max="13" width="11.8515625" style="127" customWidth="1"/>
    <col min="14" max="17" width="11.8515625" style="53" customWidth="1"/>
    <col min="18" max="19" width="14.28125" style="53" customWidth="1"/>
    <col min="20" max="20" width="12.7109375" style="53" customWidth="1"/>
    <col min="21" max="21" width="11.421875" style="2" customWidth="1"/>
    <col min="22" max="22" width="16.57421875" style="2" customWidth="1"/>
    <col min="23" max="16384" width="11.421875" style="2" customWidth="1"/>
  </cols>
  <sheetData>
    <row r="1" spans="1:20" ht="24" customHeight="1">
      <c r="A1" s="308" t="s">
        <v>145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334"/>
      <c r="Q1" s="334"/>
      <c r="R1" s="334"/>
      <c r="S1" s="334"/>
      <c r="T1" s="334"/>
    </row>
    <row r="2" spans="1:20" s="1" customFormat="1" ht="38.25" customHeight="1" thickBot="1">
      <c r="A2" s="346" t="s">
        <v>180</v>
      </c>
      <c r="B2" s="346"/>
      <c r="C2" s="346"/>
      <c r="D2" s="121"/>
      <c r="E2" s="121"/>
      <c r="F2" s="121"/>
      <c r="G2" s="121"/>
      <c r="H2" s="121"/>
      <c r="I2" s="121"/>
      <c r="J2" s="121"/>
      <c r="K2" s="121"/>
      <c r="L2" s="122"/>
      <c r="M2" s="122"/>
      <c r="N2" s="123"/>
      <c r="O2" s="123"/>
      <c r="P2" s="121"/>
      <c r="Q2" s="121"/>
      <c r="R2" s="121"/>
      <c r="S2" s="121"/>
      <c r="T2" s="123" t="s">
        <v>7</v>
      </c>
    </row>
    <row r="3" spans="1:20" s="1" customFormat="1" ht="26.25" customHeight="1" thickBot="1">
      <c r="A3" s="25" t="s">
        <v>8</v>
      </c>
      <c r="B3" s="337" t="s">
        <v>28</v>
      </c>
      <c r="C3" s="338"/>
      <c r="D3" s="339"/>
      <c r="E3" s="339"/>
      <c r="F3" s="339"/>
      <c r="G3" s="339"/>
      <c r="H3" s="339"/>
      <c r="I3" s="339"/>
      <c r="J3" s="339"/>
      <c r="K3" s="339"/>
      <c r="L3" s="339"/>
      <c r="M3" s="339"/>
      <c r="N3" s="339"/>
      <c r="O3" s="339"/>
      <c r="P3" s="340"/>
      <c r="Q3" s="340"/>
      <c r="R3" s="340"/>
      <c r="S3" s="340"/>
      <c r="T3" s="341"/>
    </row>
    <row r="4" spans="1:21" s="227" customFormat="1" ht="120.75" thickBot="1">
      <c r="A4" s="224" t="s">
        <v>38</v>
      </c>
      <c r="B4" s="225" t="s">
        <v>41</v>
      </c>
      <c r="C4" s="260" t="s">
        <v>135</v>
      </c>
      <c r="D4" s="225" t="s">
        <v>42</v>
      </c>
      <c r="E4" s="260" t="s">
        <v>136</v>
      </c>
      <c r="F4" s="225" t="s">
        <v>43</v>
      </c>
      <c r="G4" s="260" t="s">
        <v>137</v>
      </c>
      <c r="H4" s="225" t="s">
        <v>44</v>
      </c>
      <c r="I4" s="260" t="s">
        <v>138</v>
      </c>
      <c r="J4" s="225" t="s">
        <v>45</v>
      </c>
      <c r="K4" s="260" t="s">
        <v>139</v>
      </c>
      <c r="L4" s="226" t="s">
        <v>46</v>
      </c>
      <c r="M4" s="273" t="s">
        <v>140</v>
      </c>
      <c r="N4" s="225" t="s">
        <v>47</v>
      </c>
      <c r="O4" s="260" t="s">
        <v>141</v>
      </c>
      <c r="P4" s="225" t="s">
        <v>48</v>
      </c>
      <c r="Q4" s="260" t="s">
        <v>142</v>
      </c>
      <c r="R4" s="225" t="s">
        <v>49</v>
      </c>
      <c r="S4" s="260" t="s">
        <v>174</v>
      </c>
      <c r="T4" s="225" t="s">
        <v>50</v>
      </c>
      <c r="U4" s="260" t="s">
        <v>143</v>
      </c>
    </row>
    <row r="5" spans="1:21" s="1" customFormat="1" ht="24">
      <c r="A5" s="295" t="s">
        <v>178</v>
      </c>
      <c r="B5" s="247"/>
      <c r="C5" s="261"/>
      <c r="D5" s="248"/>
      <c r="E5" s="266"/>
      <c r="F5" s="248"/>
      <c r="G5" s="266"/>
      <c r="H5" s="248"/>
      <c r="I5" s="266"/>
      <c r="J5" s="248"/>
      <c r="K5" s="266"/>
      <c r="L5" s="249">
        <v>4500000</v>
      </c>
      <c r="M5" s="274">
        <v>0</v>
      </c>
      <c r="N5" s="250"/>
      <c r="O5" s="279"/>
      <c r="P5" s="250"/>
      <c r="Q5" s="279"/>
      <c r="R5" s="250"/>
      <c r="S5" s="279"/>
      <c r="T5" s="250"/>
      <c r="U5" s="279"/>
    </row>
    <row r="6" spans="1:21" s="1" customFormat="1" ht="12.75" customHeight="1">
      <c r="A6" s="296" t="s">
        <v>181</v>
      </c>
      <c r="B6" s="228"/>
      <c r="C6" s="262"/>
      <c r="D6" s="229"/>
      <c r="E6" s="267"/>
      <c r="F6" s="230"/>
      <c r="G6" s="270"/>
      <c r="H6" s="231"/>
      <c r="I6" s="271"/>
      <c r="J6" s="231"/>
      <c r="K6" s="271"/>
      <c r="L6" s="232">
        <v>10085400</v>
      </c>
      <c r="M6" s="275">
        <v>10142140</v>
      </c>
      <c r="N6" s="233"/>
      <c r="O6" s="280"/>
      <c r="P6" s="233"/>
      <c r="Q6" s="280"/>
      <c r="R6" s="233"/>
      <c r="S6" s="280"/>
      <c r="T6" s="233"/>
      <c r="U6" s="280"/>
    </row>
    <row r="7" spans="1:21" s="1" customFormat="1" ht="12.75" customHeight="1">
      <c r="A7" s="297" t="s">
        <v>182</v>
      </c>
      <c r="B7" s="228"/>
      <c r="C7" s="262"/>
      <c r="D7" s="229"/>
      <c r="E7" s="267"/>
      <c r="F7" s="230"/>
      <c r="G7" s="270"/>
      <c r="H7" s="231"/>
      <c r="I7" s="271"/>
      <c r="J7" s="231"/>
      <c r="K7" s="271"/>
      <c r="L7" s="232">
        <v>0</v>
      </c>
      <c r="M7" s="275">
        <v>7995</v>
      </c>
      <c r="N7" s="233"/>
      <c r="O7" s="280"/>
      <c r="P7" s="233"/>
      <c r="Q7" s="280"/>
      <c r="R7" s="233"/>
      <c r="S7" s="280"/>
      <c r="T7" s="233"/>
      <c r="U7" s="280"/>
    </row>
    <row r="8" spans="1:21" s="1" customFormat="1" ht="12.75" customHeight="1">
      <c r="A8" s="297" t="s">
        <v>183</v>
      </c>
      <c r="B8" s="228"/>
      <c r="C8" s="262"/>
      <c r="D8" s="229"/>
      <c r="E8" s="267"/>
      <c r="F8" s="230"/>
      <c r="G8" s="270"/>
      <c r="H8" s="231"/>
      <c r="I8" s="271"/>
      <c r="J8" s="231"/>
      <c r="K8" s="272">
        <v>158540</v>
      </c>
      <c r="L8" s="232"/>
      <c r="M8" s="275"/>
      <c r="N8" s="233"/>
      <c r="O8" s="280"/>
      <c r="P8" s="233"/>
      <c r="Q8" s="280"/>
      <c r="R8" s="233"/>
      <c r="S8" s="280"/>
      <c r="T8" s="233"/>
      <c r="U8" s="280"/>
    </row>
    <row r="9" spans="1:21" s="1" customFormat="1" ht="12.75" customHeight="1">
      <c r="A9" s="297" t="s">
        <v>184</v>
      </c>
      <c r="B9" s="293">
        <v>13940</v>
      </c>
      <c r="C9" s="262">
        <v>23070</v>
      </c>
      <c r="D9" s="229"/>
      <c r="E9" s="267"/>
      <c r="F9" s="230"/>
      <c r="G9" s="270"/>
      <c r="H9" s="231"/>
      <c r="I9" s="271"/>
      <c r="J9" s="231"/>
      <c r="K9" s="272"/>
      <c r="L9" s="232"/>
      <c r="M9" s="275"/>
      <c r="N9" s="233"/>
      <c r="O9" s="280"/>
      <c r="P9" s="233"/>
      <c r="Q9" s="280"/>
      <c r="R9" s="233"/>
      <c r="S9" s="280"/>
      <c r="T9" s="233"/>
      <c r="U9" s="280"/>
    </row>
    <row r="10" spans="1:21" s="1" customFormat="1" ht="12.75" customHeight="1">
      <c r="A10" s="297" t="s">
        <v>185</v>
      </c>
      <c r="B10" s="228"/>
      <c r="C10" s="262">
        <v>10730</v>
      </c>
      <c r="D10" s="229"/>
      <c r="E10" s="267"/>
      <c r="F10" s="230"/>
      <c r="G10" s="270"/>
      <c r="H10" s="231"/>
      <c r="I10" s="271"/>
      <c r="J10" s="231"/>
      <c r="K10" s="272"/>
      <c r="L10" s="232"/>
      <c r="M10" s="275"/>
      <c r="N10" s="233"/>
      <c r="O10" s="280"/>
      <c r="P10" s="233"/>
      <c r="Q10" s="280"/>
      <c r="R10" s="233"/>
      <c r="S10" s="280"/>
      <c r="T10" s="233"/>
      <c r="U10" s="280"/>
    </row>
    <row r="11" spans="1:21" s="1" customFormat="1" ht="12.75" customHeight="1">
      <c r="A11" s="297"/>
      <c r="B11" s="228"/>
      <c r="C11" s="262"/>
      <c r="D11" s="229"/>
      <c r="E11" s="267"/>
      <c r="F11" s="230"/>
      <c r="G11" s="270"/>
      <c r="H11" s="231"/>
      <c r="I11" s="271"/>
      <c r="J11" s="231"/>
      <c r="K11" s="272"/>
      <c r="L11" s="232"/>
      <c r="M11" s="275"/>
      <c r="N11" s="233"/>
      <c r="O11" s="280"/>
      <c r="P11" s="233"/>
      <c r="Q11" s="280"/>
      <c r="R11" s="233"/>
      <c r="S11" s="280"/>
      <c r="T11" s="233"/>
      <c r="U11" s="280"/>
    </row>
    <row r="12" spans="1:21" s="1" customFormat="1" ht="12.75" customHeight="1">
      <c r="A12" s="297" t="s">
        <v>186</v>
      </c>
      <c r="B12" s="228"/>
      <c r="C12" s="292">
        <v>0</v>
      </c>
      <c r="D12" s="229"/>
      <c r="E12" s="267"/>
      <c r="F12" s="230"/>
      <c r="G12" s="270"/>
      <c r="H12" s="231"/>
      <c r="I12" s="271"/>
      <c r="J12" s="234">
        <v>4978287</v>
      </c>
      <c r="K12" s="272">
        <v>5685175</v>
      </c>
      <c r="L12" s="232"/>
      <c r="M12" s="275"/>
      <c r="N12" s="233"/>
      <c r="O12" s="285"/>
      <c r="P12" s="233"/>
      <c r="Q12" s="280"/>
      <c r="R12" s="233"/>
      <c r="S12" s="280"/>
      <c r="T12" s="233"/>
      <c r="U12" s="280"/>
    </row>
    <row r="13" spans="1:21" s="1" customFormat="1" ht="24" customHeight="1">
      <c r="A13" s="298" t="s">
        <v>187</v>
      </c>
      <c r="B13" s="235"/>
      <c r="C13" s="263">
        <v>0</v>
      </c>
      <c r="D13" s="229"/>
      <c r="E13" s="267"/>
      <c r="F13" s="229"/>
      <c r="G13" s="267"/>
      <c r="H13" s="229"/>
      <c r="I13" s="267"/>
      <c r="J13" s="229">
        <v>0</v>
      </c>
      <c r="K13" s="267">
        <v>8165</v>
      </c>
      <c r="L13" s="236"/>
      <c r="M13" s="276"/>
      <c r="O13" s="281"/>
      <c r="P13" s="237"/>
      <c r="Q13" s="281"/>
      <c r="R13" s="237"/>
      <c r="S13" s="281"/>
      <c r="T13" s="237"/>
      <c r="U13" s="281"/>
    </row>
    <row r="14" spans="1:21" s="1" customFormat="1" ht="13.5" thickBot="1">
      <c r="A14" s="299">
        <v>639</v>
      </c>
      <c r="B14" s="235"/>
      <c r="C14" s="263"/>
      <c r="D14" s="229"/>
      <c r="E14" s="267"/>
      <c r="F14" s="229"/>
      <c r="G14" s="267"/>
      <c r="H14" s="229"/>
      <c r="I14" s="267"/>
      <c r="J14" s="229">
        <v>200900</v>
      </c>
      <c r="K14" s="267"/>
      <c r="L14" s="236"/>
      <c r="M14" s="276"/>
      <c r="N14" s="237"/>
      <c r="O14" s="281"/>
      <c r="P14" s="237"/>
      <c r="Q14" s="281"/>
      <c r="R14" s="237"/>
      <c r="S14" s="281"/>
      <c r="T14" s="237"/>
      <c r="U14" s="281"/>
    </row>
    <row r="15" spans="1:21" s="1" customFormat="1" ht="12.75">
      <c r="A15" s="251" t="s">
        <v>188</v>
      </c>
      <c r="B15" s="235"/>
      <c r="C15" s="263"/>
      <c r="D15" s="229">
        <v>2000</v>
      </c>
      <c r="E15" s="267">
        <v>90</v>
      </c>
      <c r="F15" s="229"/>
      <c r="G15" s="267"/>
      <c r="H15" s="229"/>
      <c r="I15" s="267"/>
      <c r="J15" s="229"/>
      <c r="K15" s="267"/>
      <c r="L15" s="236"/>
      <c r="M15" s="276"/>
      <c r="N15" s="237"/>
      <c r="O15" s="281"/>
      <c r="P15" s="237"/>
      <c r="Q15" s="281"/>
      <c r="R15" s="237"/>
      <c r="S15" s="281"/>
      <c r="T15" s="237"/>
      <c r="U15" s="281"/>
    </row>
    <row r="16" spans="1:21" s="1" customFormat="1" ht="12.75">
      <c r="A16" s="284">
        <v>6514</v>
      </c>
      <c r="B16" s="235"/>
      <c r="C16" s="263"/>
      <c r="D16" s="229"/>
      <c r="E16" s="267"/>
      <c r="F16" s="229"/>
      <c r="G16" s="267">
        <v>2500</v>
      </c>
      <c r="H16" s="229"/>
      <c r="I16" s="267"/>
      <c r="J16" s="229"/>
      <c r="K16" s="267"/>
      <c r="L16" s="236"/>
      <c r="M16" s="276"/>
      <c r="N16" s="237"/>
      <c r="O16" s="281"/>
      <c r="P16" s="237"/>
      <c r="Q16" s="281"/>
      <c r="R16" s="237"/>
      <c r="S16" s="281"/>
      <c r="T16" s="237"/>
      <c r="U16" s="281"/>
    </row>
    <row r="17" spans="1:21" s="1" customFormat="1" ht="12.75">
      <c r="A17" s="252" t="s">
        <v>189</v>
      </c>
      <c r="B17" s="235"/>
      <c r="C17" s="263"/>
      <c r="D17" s="229"/>
      <c r="E17" s="267"/>
      <c r="F17" s="229">
        <v>152050</v>
      </c>
      <c r="G17" s="267">
        <v>86940</v>
      </c>
      <c r="H17" s="229"/>
      <c r="I17" s="267"/>
      <c r="J17" s="229"/>
      <c r="K17" s="267"/>
      <c r="L17" s="236"/>
      <c r="M17" s="276"/>
      <c r="N17" s="237"/>
      <c r="O17" s="281"/>
      <c r="P17" s="237"/>
      <c r="Q17" s="281"/>
      <c r="R17" s="237"/>
      <c r="S17" s="281">
        <v>6030</v>
      </c>
      <c r="T17" s="237"/>
      <c r="U17" s="281"/>
    </row>
    <row r="18" spans="1:21" s="1" customFormat="1" ht="12.75">
      <c r="A18" s="252" t="s">
        <v>191</v>
      </c>
      <c r="B18" s="235"/>
      <c r="C18" s="263"/>
      <c r="D18" s="229">
        <v>124180</v>
      </c>
      <c r="E18" s="267">
        <v>140785</v>
      </c>
      <c r="F18" s="229"/>
      <c r="G18" s="267"/>
      <c r="H18" s="229"/>
      <c r="I18" s="267"/>
      <c r="J18" s="229"/>
      <c r="K18" s="267"/>
      <c r="L18" s="236"/>
      <c r="M18" s="276"/>
      <c r="N18" s="237"/>
      <c r="O18" s="281"/>
      <c r="P18" s="237"/>
      <c r="Q18" s="281"/>
      <c r="R18" s="237"/>
      <c r="S18" s="281"/>
      <c r="T18" s="237"/>
      <c r="U18" s="281"/>
    </row>
    <row r="19" spans="1:21" s="1" customFormat="1" ht="24">
      <c r="A19" s="252" t="s">
        <v>190</v>
      </c>
      <c r="B19" s="235"/>
      <c r="C19" s="263"/>
      <c r="D19" s="229">
        <v>78300</v>
      </c>
      <c r="E19" s="267">
        <v>57225</v>
      </c>
      <c r="F19" s="229"/>
      <c r="G19" s="267"/>
      <c r="H19" s="229"/>
      <c r="I19" s="267"/>
      <c r="J19" s="229"/>
      <c r="K19" s="267"/>
      <c r="L19" s="236"/>
      <c r="M19" s="276"/>
      <c r="N19" s="237"/>
      <c r="O19" s="281"/>
      <c r="P19" s="237"/>
      <c r="Q19" s="281"/>
      <c r="R19" s="237"/>
      <c r="S19" s="281"/>
      <c r="T19" s="237"/>
      <c r="U19" s="281"/>
    </row>
    <row r="20" spans="1:21" s="1" customFormat="1" ht="12.75">
      <c r="A20" s="252" t="s">
        <v>179</v>
      </c>
      <c r="B20" s="235"/>
      <c r="C20" s="263"/>
      <c r="D20" s="229"/>
      <c r="E20" s="267"/>
      <c r="F20" s="229"/>
      <c r="G20" s="267"/>
      <c r="H20" s="229"/>
      <c r="I20" s="267"/>
      <c r="J20" s="229"/>
      <c r="K20" s="267"/>
      <c r="L20" s="236"/>
      <c r="M20" s="276"/>
      <c r="N20" s="237"/>
      <c r="O20" s="281"/>
      <c r="P20" s="237">
        <v>9500</v>
      </c>
      <c r="Q20" s="281">
        <v>4570</v>
      </c>
      <c r="R20" s="237"/>
      <c r="S20" s="281"/>
      <c r="T20" s="237"/>
      <c r="U20" s="281"/>
    </row>
    <row r="21" spans="1:21" s="1" customFormat="1" ht="36">
      <c r="A21" s="252" t="s">
        <v>192</v>
      </c>
      <c r="B21" s="238">
        <v>10000</v>
      </c>
      <c r="C21" s="264">
        <v>3200</v>
      </c>
      <c r="D21" s="239"/>
      <c r="E21" s="268"/>
      <c r="F21" s="239"/>
      <c r="G21" s="268"/>
      <c r="H21" s="239">
        <v>1131830</v>
      </c>
      <c r="I21" s="268">
        <v>1225325</v>
      </c>
      <c r="J21" s="239"/>
      <c r="K21" s="268"/>
      <c r="L21" s="240"/>
      <c r="M21" s="277"/>
      <c r="N21" s="241"/>
      <c r="O21" s="282">
        <v>0</v>
      </c>
      <c r="P21" s="241"/>
      <c r="Q21" s="282"/>
      <c r="R21" s="241"/>
      <c r="S21" s="282"/>
      <c r="T21" s="241"/>
      <c r="U21" s="282"/>
    </row>
    <row r="22" spans="1:21" s="1" customFormat="1" ht="12.75">
      <c r="A22" s="252"/>
      <c r="B22" s="238"/>
      <c r="C22" s="264"/>
      <c r="D22" s="239"/>
      <c r="E22" s="268"/>
      <c r="F22" s="239"/>
      <c r="G22" s="268"/>
      <c r="H22" s="239"/>
      <c r="I22" s="268"/>
      <c r="J22" s="239"/>
      <c r="K22" s="268"/>
      <c r="L22" s="240"/>
      <c r="M22" s="277"/>
      <c r="N22" s="241"/>
      <c r="O22" s="282"/>
      <c r="P22" s="241"/>
      <c r="Q22" s="282"/>
      <c r="R22" s="241"/>
      <c r="S22" s="282"/>
      <c r="T22" s="241"/>
      <c r="U22" s="282"/>
    </row>
    <row r="23" spans="1:21" s="1" customFormat="1" ht="13.5" thickBot="1">
      <c r="A23" s="252">
        <v>922</v>
      </c>
      <c r="B23" s="242">
        <v>0</v>
      </c>
      <c r="C23" s="288">
        <v>9885</v>
      </c>
      <c r="D23" s="243">
        <v>-40000</v>
      </c>
      <c r="E23" s="269">
        <v>43860</v>
      </c>
      <c r="F23" s="243">
        <v>20000</v>
      </c>
      <c r="G23" s="269">
        <v>43705</v>
      </c>
      <c r="H23" s="243">
        <v>-50000</v>
      </c>
      <c r="I23" s="269">
        <v>142990</v>
      </c>
      <c r="J23" s="243">
        <v>1930713</v>
      </c>
      <c r="K23" s="269">
        <v>1876255</v>
      </c>
      <c r="L23" s="244">
        <v>7000</v>
      </c>
      <c r="M23" s="278">
        <v>-68820</v>
      </c>
      <c r="N23" s="245"/>
      <c r="O23" s="283">
        <v>0</v>
      </c>
      <c r="P23" s="245"/>
      <c r="Q23" s="283">
        <v>0</v>
      </c>
      <c r="R23" s="245"/>
      <c r="S23" s="283">
        <v>-4625</v>
      </c>
      <c r="T23" s="245">
        <v>0</v>
      </c>
      <c r="U23" s="283"/>
    </row>
    <row r="24" spans="1:22" s="1" customFormat="1" ht="30" customHeight="1" thickBot="1">
      <c r="A24" s="253" t="s">
        <v>9</v>
      </c>
      <c r="B24" s="246">
        <f>SUM(B5:B22)</f>
        <v>23940</v>
      </c>
      <c r="C24" s="265">
        <f>SUM(C5:C21)</f>
        <v>37000</v>
      </c>
      <c r="D24" s="246">
        <f aca="true" t="shared" si="0" ref="D24:T24">SUM(D5:D22)</f>
        <v>204480</v>
      </c>
      <c r="E24" s="265">
        <f>SUM(E5:E21)</f>
        <v>198100</v>
      </c>
      <c r="F24" s="246">
        <f t="shared" si="0"/>
        <v>152050</v>
      </c>
      <c r="G24" s="265">
        <f>SUM(G5:G21)</f>
        <v>89440</v>
      </c>
      <c r="H24" s="246">
        <f t="shared" si="0"/>
        <v>1131830</v>
      </c>
      <c r="I24" s="265">
        <f>SUM(I5:I21)</f>
        <v>1225325</v>
      </c>
      <c r="J24" s="246">
        <f t="shared" si="0"/>
        <v>5179187</v>
      </c>
      <c r="K24" s="265">
        <f>SUM(K5:K21)</f>
        <v>5851880</v>
      </c>
      <c r="L24" s="246">
        <f t="shared" si="0"/>
        <v>14585400</v>
      </c>
      <c r="M24" s="265">
        <f>SUM(M5:M21)</f>
        <v>10150135</v>
      </c>
      <c r="N24" s="246">
        <f t="shared" si="0"/>
        <v>0</v>
      </c>
      <c r="O24" s="265">
        <f>SUM(O5:O22)</f>
        <v>0</v>
      </c>
      <c r="P24" s="246">
        <f t="shared" si="0"/>
        <v>9500</v>
      </c>
      <c r="Q24" s="265">
        <f>SUM(Q5:Q22)</f>
        <v>4570</v>
      </c>
      <c r="R24" s="246">
        <f t="shared" si="0"/>
        <v>0</v>
      </c>
      <c r="S24" s="265">
        <f>SUM(S5:S22)</f>
        <v>6030</v>
      </c>
      <c r="T24" s="246">
        <f t="shared" si="0"/>
        <v>0</v>
      </c>
      <c r="U24" s="246">
        <f>SUM(U5:U22)</f>
        <v>0</v>
      </c>
      <c r="V24" s="291"/>
    </row>
    <row r="25" spans="1:22" s="1" customFormat="1" ht="28.5" customHeight="1" thickBot="1" thickTop="1">
      <c r="A25" s="37" t="s">
        <v>29</v>
      </c>
      <c r="B25" s="342" t="s">
        <v>177</v>
      </c>
      <c r="C25" s="343"/>
      <c r="D25" s="343"/>
      <c r="E25" s="343"/>
      <c r="F25" s="343"/>
      <c r="G25" s="343"/>
      <c r="H25" s="343"/>
      <c r="I25" s="343"/>
      <c r="J25" s="343"/>
      <c r="K25" s="343"/>
      <c r="L25" s="343"/>
      <c r="M25" s="343"/>
      <c r="N25" s="343"/>
      <c r="O25" s="343"/>
      <c r="P25" s="344"/>
      <c r="Q25" s="344"/>
      <c r="R25" s="344"/>
      <c r="S25" s="344"/>
      <c r="T25" s="345"/>
      <c r="V25" s="291"/>
    </row>
    <row r="26" spans="1:15" ht="12.75">
      <c r="A26" s="4"/>
      <c r="B26" s="124"/>
      <c r="C26" s="124"/>
      <c r="D26" s="124"/>
      <c r="E26" s="124"/>
      <c r="F26" s="125"/>
      <c r="G26" s="125"/>
      <c r="H26" s="126"/>
      <c r="I26" s="126"/>
      <c r="N26" s="123"/>
      <c r="O26" s="123"/>
    </row>
    <row r="27" spans="6:22" ht="11.25" customHeight="1">
      <c r="F27" s="148"/>
      <c r="G27" s="148"/>
      <c r="H27" s="149"/>
      <c r="I27" s="149"/>
      <c r="L27" s="53"/>
      <c r="M27" s="53"/>
      <c r="V27" s="294"/>
    </row>
    <row r="28" spans="6:13" ht="12.75">
      <c r="F28" s="143"/>
      <c r="G28" s="143"/>
      <c r="H28" s="144"/>
      <c r="I28" s="144"/>
      <c r="K28" s="287"/>
      <c r="L28" s="111"/>
      <c r="M28" s="53"/>
    </row>
    <row r="29" spans="2:13" ht="13.5" customHeight="1">
      <c r="B29" s="129"/>
      <c r="C29" s="129"/>
      <c r="F29" s="143"/>
      <c r="G29" s="143"/>
      <c r="H29" s="151"/>
      <c r="I29" s="151"/>
      <c r="L29" s="53"/>
      <c r="M29" s="53"/>
    </row>
    <row r="30" spans="4:22" ht="12.75" customHeight="1">
      <c r="D30" s="129"/>
      <c r="E30" s="129"/>
      <c r="F30" s="143"/>
      <c r="G30" s="143"/>
      <c r="H30" s="131"/>
      <c r="I30" s="131"/>
      <c r="L30" s="53"/>
      <c r="M30" s="286"/>
      <c r="N30" s="286"/>
      <c r="P30" s="286"/>
      <c r="V30" s="294"/>
    </row>
    <row r="31" spans="4:13" ht="12.75" customHeight="1">
      <c r="D31" s="129"/>
      <c r="E31" s="129"/>
      <c r="F31" s="135"/>
      <c r="G31" s="135"/>
      <c r="H31" s="136"/>
      <c r="I31" s="136"/>
      <c r="L31" s="111"/>
      <c r="M31" s="53"/>
    </row>
    <row r="32" spans="6:13" ht="12.75">
      <c r="F32" s="130"/>
      <c r="G32" s="130"/>
      <c r="H32" s="137"/>
      <c r="I32" s="137"/>
      <c r="L32" s="111"/>
      <c r="M32" s="53"/>
    </row>
    <row r="33" spans="4:13" ht="12.75">
      <c r="D33" s="129"/>
      <c r="E33" s="129"/>
      <c r="F33" s="130"/>
      <c r="G33" s="130" t="s">
        <v>175</v>
      </c>
      <c r="H33" s="150"/>
      <c r="I33" s="150"/>
      <c r="L33" s="53"/>
      <c r="M33" s="53"/>
    </row>
    <row r="34" spans="6:13" ht="12.75">
      <c r="F34" s="148"/>
      <c r="G34" s="148"/>
      <c r="H34" s="149"/>
      <c r="I34" s="149"/>
      <c r="L34" s="53"/>
      <c r="M34" s="53"/>
    </row>
    <row r="35" spans="6:13" ht="12.75">
      <c r="F35" s="143"/>
      <c r="G35" s="143"/>
      <c r="H35" s="144"/>
      <c r="I35" s="144"/>
      <c r="L35" s="53"/>
      <c r="M35" s="53"/>
    </row>
    <row r="36" spans="6:13" ht="12.75">
      <c r="F36" s="130"/>
      <c r="G36" s="130"/>
      <c r="H36" s="137"/>
      <c r="I36" s="137"/>
      <c r="L36" s="53"/>
      <c r="M36" s="53"/>
    </row>
    <row r="37" spans="1:13" ht="19.5" customHeight="1">
      <c r="A37" s="10"/>
      <c r="B37" s="124"/>
      <c r="C37" s="124"/>
      <c r="D37" s="124"/>
      <c r="E37" s="124"/>
      <c r="F37" s="124"/>
      <c r="G37" s="124"/>
      <c r="H37" s="140"/>
      <c r="I37" s="140"/>
      <c r="L37" s="53"/>
      <c r="M37" s="53"/>
    </row>
    <row r="38" spans="1:13" ht="15" customHeight="1">
      <c r="A38" s="6"/>
      <c r="F38" s="142"/>
      <c r="G38" s="142"/>
      <c r="H38" s="140"/>
      <c r="I38" s="140"/>
      <c r="L38" s="53"/>
      <c r="M38" s="53"/>
    </row>
    <row r="39" spans="1:13" ht="12.75">
      <c r="A39" s="6"/>
      <c r="B39" s="129"/>
      <c r="C39" s="129"/>
      <c r="F39" s="142"/>
      <c r="G39" s="142"/>
      <c r="H39" s="131"/>
      <c r="I39" s="131"/>
      <c r="L39" s="53"/>
      <c r="M39" s="53"/>
    </row>
    <row r="40" spans="4:13" ht="12.75">
      <c r="D40" s="129"/>
      <c r="E40" s="129"/>
      <c r="F40" s="130"/>
      <c r="G40" s="130"/>
      <c r="H40" s="140"/>
      <c r="I40" s="140"/>
      <c r="L40" s="53"/>
      <c r="M40" s="53"/>
    </row>
    <row r="41" spans="6:13" ht="12.75">
      <c r="F41" s="132"/>
      <c r="G41" s="132"/>
      <c r="H41" s="133"/>
      <c r="I41" s="133"/>
      <c r="L41" s="53"/>
      <c r="M41" s="53"/>
    </row>
    <row r="42" spans="2:13" ht="12.75">
      <c r="B42" s="129"/>
      <c r="C42" s="129"/>
      <c r="F42" s="130"/>
      <c r="G42" s="130"/>
      <c r="H42" s="131"/>
      <c r="I42" s="131"/>
      <c r="L42" s="53"/>
      <c r="M42" s="53"/>
    </row>
    <row r="43" spans="4:13" ht="12.75">
      <c r="D43" s="129"/>
      <c r="E43" s="129"/>
      <c r="F43" s="130"/>
      <c r="G43" s="130"/>
      <c r="H43" s="131"/>
      <c r="I43" s="131"/>
      <c r="L43" s="53"/>
      <c r="M43" s="53"/>
    </row>
    <row r="44" spans="6:13" ht="12.75">
      <c r="F44" s="135"/>
      <c r="G44" s="135"/>
      <c r="H44" s="136"/>
      <c r="I44" s="136"/>
      <c r="L44" s="53"/>
      <c r="M44" s="53"/>
    </row>
    <row r="45" spans="4:13" ht="22.5" customHeight="1">
      <c r="D45" s="129"/>
      <c r="E45" s="129"/>
      <c r="F45" s="130"/>
      <c r="G45" s="130"/>
      <c r="H45" s="138"/>
      <c r="I45" s="138"/>
      <c r="L45" s="53"/>
      <c r="M45" s="53"/>
    </row>
    <row r="46" spans="6:13" ht="12.75">
      <c r="F46" s="130"/>
      <c r="G46" s="130"/>
      <c r="H46" s="136"/>
      <c r="I46" s="136"/>
      <c r="L46" s="53"/>
      <c r="M46" s="53"/>
    </row>
    <row r="47" spans="2:13" ht="12.75">
      <c r="B47" s="129"/>
      <c r="C47" s="129"/>
      <c r="F47" s="134"/>
      <c r="G47" s="134"/>
      <c r="H47" s="140"/>
      <c r="I47" s="140"/>
      <c r="L47" s="53"/>
      <c r="M47" s="53"/>
    </row>
    <row r="48" spans="4:13" ht="12.75">
      <c r="D48" s="129"/>
      <c r="E48" s="129"/>
      <c r="F48" s="134"/>
      <c r="G48" s="134"/>
      <c r="H48" s="141"/>
      <c r="I48" s="141"/>
      <c r="L48" s="53"/>
      <c r="M48" s="53"/>
    </row>
    <row r="49" spans="6:13" ht="12.75">
      <c r="F49" s="135"/>
      <c r="G49" s="135"/>
      <c r="H49" s="133"/>
      <c r="I49" s="133"/>
      <c r="L49" s="53"/>
      <c r="M49" s="53"/>
    </row>
    <row r="50" spans="1:13" ht="13.5" customHeight="1">
      <c r="A50" s="6"/>
      <c r="F50" s="142"/>
      <c r="G50" s="142"/>
      <c r="H50" s="140"/>
      <c r="I50" s="140"/>
      <c r="L50" s="53"/>
      <c r="M50" s="53"/>
    </row>
    <row r="51" spans="2:13" ht="13.5" customHeight="1">
      <c r="B51" s="129"/>
      <c r="C51" s="129"/>
      <c r="F51" s="130"/>
      <c r="G51" s="130"/>
      <c r="H51" s="140"/>
      <c r="I51" s="140"/>
      <c r="L51" s="53"/>
      <c r="M51" s="53"/>
    </row>
    <row r="52" spans="4:13" ht="13.5" customHeight="1">
      <c r="D52" s="129"/>
      <c r="E52" s="129"/>
      <c r="F52" s="130"/>
      <c r="G52" s="130"/>
      <c r="H52" s="131"/>
      <c r="I52" s="131"/>
      <c r="L52" s="53"/>
      <c r="M52" s="53"/>
    </row>
    <row r="53" spans="4:13" ht="12.75">
      <c r="D53" s="129"/>
      <c r="E53" s="129"/>
      <c r="F53" s="135"/>
      <c r="G53" s="135"/>
      <c r="H53" s="133"/>
      <c r="I53" s="133"/>
      <c r="L53" s="53"/>
      <c r="M53" s="53"/>
    </row>
    <row r="54" spans="4:13" ht="12.75">
      <c r="D54" s="129"/>
      <c r="E54" s="129"/>
      <c r="F54" s="130"/>
      <c r="G54" s="130"/>
      <c r="H54" s="131"/>
      <c r="I54" s="131"/>
      <c r="L54" s="53"/>
      <c r="M54" s="53"/>
    </row>
    <row r="55" spans="6:13" ht="12.75">
      <c r="F55" s="148"/>
      <c r="G55" s="148"/>
      <c r="H55" s="149"/>
      <c r="I55" s="149"/>
      <c r="L55" s="53"/>
      <c r="M55" s="53"/>
    </row>
    <row r="56" spans="4:13" ht="12.75">
      <c r="D56" s="129"/>
      <c r="E56" s="129"/>
      <c r="F56" s="134"/>
      <c r="G56" s="134"/>
      <c r="H56" s="150"/>
      <c r="I56" s="150"/>
      <c r="L56" s="53"/>
      <c r="M56" s="53"/>
    </row>
    <row r="57" spans="4:9" ht="12.75">
      <c r="D57" s="129"/>
      <c r="E57" s="129"/>
      <c r="F57" s="135"/>
      <c r="G57" s="135"/>
      <c r="H57" s="136"/>
      <c r="I57" s="136"/>
    </row>
    <row r="58" spans="6:9" ht="12.75">
      <c r="F58" s="148"/>
      <c r="G58" s="148"/>
      <c r="H58" s="152"/>
      <c r="I58" s="152"/>
    </row>
    <row r="59" spans="2:9" ht="12.75">
      <c r="B59" s="129"/>
      <c r="C59" s="129"/>
      <c r="F59" s="143"/>
      <c r="G59" s="143"/>
      <c r="H59" s="151"/>
      <c r="I59" s="151"/>
    </row>
    <row r="60" spans="4:9" ht="12.75">
      <c r="D60" s="129"/>
      <c r="E60" s="129"/>
      <c r="F60" s="143"/>
      <c r="G60" s="143"/>
      <c r="H60" s="131"/>
      <c r="I60" s="131"/>
    </row>
    <row r="61" spans="4:9" ht="12.75">
      <c r="D61" s="129"/>
      <c r="E61" s="129"/>
      <c r="F61" s="135"/>
      <c r="G61" s="135"/>
      <c r="H61" s="136"/>
      <c r="I61" s="136"/>
    </row>
    <row r="62" spans="4:9" ht="12.75">
      <c r="D62" s="129"/>
      <c r="E62" s="129"/>
      <c r="F62" s="135"/>
      <c r="G62" s="135"/>
      <c r="H62" s="136"/>
      <c r="I62" s="136"/>
    </row>
    <row r="63" spans="6:9" ht="12.75">
      <c r="F63" s="130"/>
      <c r="G63" s="130"/>
      <c r="H63" s="137"/>
      <c r="I63" s="137"/>
    </row>
    <row r="64" spans="1:20" s="11" customFormat="1" ht="18" customHeight="1">
      <c r="A64" s="335"/>
      <c r="B64" s="336"/>
      <c r="C64" s="336"/>
      <c r="D64" s="336"/>
      <c r="E64" s="336"/>
      <c r="F64" s="336"/>
      <c r="G64" s="336"/>
      <c r="H64" s="336"/>
      <c r="I64" s="15"/>
      <c r="J64" s="153"/>
      <c r="K64" s="153"/>
      <c r="L64" s="154"/>
      <c r="M64" s="154"/>
      <c r="N64" s="153"/>
      <c r="O64" s="153"/>
      <c r="P64" s="153"/>
      <c r="Q64" s="153"/>
      <c r="R64" s="153"/>
      <c r="S64" s="153"/>
      <c r="T64" s="153"/>
    </row>
    <row r="65" spans="1:9" ht="28.5" customHeight="1">
      <c r="A65" s="7"/>
      <c r="B65" s="145"/>
      <c r="C65" s="145"/>
      <c r="D65" s="145"/>
      <c r="E65" s="145"/>
      <c r="F65" s="146"/>
      <c r="G65" s="146"/>
      <c r="H65" s="147"/>
      <c r="I65" s="223"/>
    </row>
    <row r="67" spans="1:9" ht="15.75">
      <c r="A67" s="12"/>
      <c r="B67" s="129"/>
      <c r="C67" s="129"/>
      <c r="D67" s="129"/>
      <c r="E67" s="129"/>
      <c r="F67" s="120"/>
      <c r="G67" s="209"/>
      <c r="H67" s="67"/>
      <c r="I67" s="67"/>
    </row>
    <row r="68" spans="1:9" ht="12.75">
      <c r="A68" s="6"/>
      <c r="B68" s="129"/>
      <c r="C68" s="129"/>
      <c r="D68" s="129"/>
      <c r="E68" s="129"/>
      <c r="F68" s="120"/>
      <c r="G68" s="209"/>
      <c r="H68" s="67"/>
      <c r="I68" s="67"/>
    </row>
    <row r="69" spans="1:9" ht="17.25" customHeight="1">
      <c r="A69" s="6"/>
      <c r="B69" s="129"/>
      <c r="C69" s="129"/>
      <c r="D69" s="129"/>
      <c r="E69" s="129"/>
      <c r="F69" s="120"/>
      <c r="G69" s="209"/>
      <c r="H69" s="67"/>
      <c r="I69" s="67"/>
    </row>
    <row r="70" spans="1:9" ht="13.5" customHeight="1">
      <c r="A70" s="6"/>
      <c r="B70" s="129"/>
      <c r="C70" s="129"/>
      <c r="D70" s="129"/>
      <c r="E70" s="129"/>
      <c r="F70" s="120"/>
      <c r="G70" s="209"/>
      <c r="H70" s="67"/>
      <c r="I70" s="67"/>
    </row>
    <row r="71" spans="1:9" ht="12.75">
      <c r="A71" s="6"/>
      <c r="B71" s="129"/>
      <c r="C71" s="129"/>
      <c r="D71" s="129"/>
      <c r="E71" s="129"/>
      <c r="F71" s="120"/>
      <c r="G71" s="209"/>
      <c r="H71" s="67"/>
      <c r="I71" s="67"/>
    </row>
    <row r="72" spans="1:5" ht="12.75">
      <c r="A72" s="6"/>
      <c r="B72" s="129"/>
      <c r="C72" s="129"/>
      <c r="D72" s="129"/>
      <c r="E72" s="129"/>
    </row>
    <row r="73" spans="1:13" ht="12.75">
      <c r="A73" s="6"/>
      <c r="B73" s="129"/>
      <c r="C73" s="129"/>
      <c r="D73" s="129"/>
      <c r="E73" s="129"/>
      <c r="F73" s="120"/>
      <c r="G73" s="209"/>
      <c r="H73" s="67"/>
      <c r="I73" s="67"/>
      <c r="L73" s="53"/>
      <c r="M73" s="53"/>
    </row>
    <row r="74" spans="1:13" ht="12.75">
      <c r="A74" s="6"/>
      <c r="B74" s="129"/>
      <c r="C74" s="129"/>
      <c r="D74" s="129"/>
      <c r="E74" s="129"/>
      <c r="F74" s="120"/>
      <c r="G74" s="209"/>
      <c r="H74" s="156"/>
      <c r="I74" s="156"/>
      <c r="L74" s="53"/>
      <c r="M74" s="53"/>
    </row>
    <row r="75" spans="1:13" ht="12.75">
      <c r="A75" s="6"/>
      <c r="B75" s="129"/>
      <c r="C75" s="129"/>
      <c r="D75" s="129"/>
      <c r="E75" s="129"/>
      <c r="F75" s="120"/>
      <c r="G75" s="209"/>
      <c r="H75" s="67"/>
      <c r="I75" s="67"/>
      <c r="L75" s="53"/>
      <c r="M75" s="53"/>
    </row>
    <row r="76" spans="1:13" ht="22.5" customHeight="1">
      <c r="A76" s="6"/>
      <c r="B76" s="129"/>
      <c r="C76" s="129"/>
      <c r="D76" s="129"/>
      <c r="E76" s="129"/>
      <c r="F76" s="120"/>
      <c r="G76" s="209"/>
      <c r="H76" s="138"/>
      <c r="I76" s="138"/>
      <c r="L76" s="53"/>
      <c r="M76" s="53"/>
    </row>
    <row r="77" spans="6:13" ht="22.5" customHeight="1">
      <c r="F77" s="135"/>
      <c r="G77" s="135"/>
      <c r="H77" s="139"/>
      <c r="I77" s="139"/>
      <c r="L77" s="53"/>
      <c r="M77" s="53"/>
    </row>
  </sheetData>
  <sheetProtection/>
  <mergeCells count="5">
    <mergeCell ref="A1:T1"/>
    <mergeCell ref="A64:H64"/>
    <mergeCell ref="B3:T3"/>
    <mergeCell ref="B25:T25"/>
    <mergeCell ref="A2:C2"/>
  </mergeCells>
  <printOptions horizontalCentered="1"/>
  <pageMargins left="0" right="0" top="0.4330708661417323" bottom="0.3937007874015748" header="0.31496062992125984" footer="0.31496062992125984"/>
  <pageSetup firstPageNumber="2" useFirstPageNumber="1" horizontalDpi="300" verticalDpi="300" orientation="landscape" paperSize="9" scale="59" r:id="rId2"/>
  <rowBreaks count="2" manualBreakCount="2">
    <brk id="25" max="20" man="1"/>
    <brk id="62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17"/>
  <sheetViews>
    <sheetView tabSelected="1" view="pageBreakPreview" zoomScale="60" zoomScaleNormal="110" workbookViewId="0" topLeftCell="A102">
      <selection activeCell="A207" sqref="A207:IV207"/>
    </sheetView>
  </sheetViews>
  <sheetFormatPr defaultColWidth="11.421875" defaultRowHeight="12.75"/>
  <cols>
    <col min="1" max="1" width="8.00390625" style="79" customWidth="1"/>
    <col min="2" max="2" width="28.00390625" style="78" customWidth="1"/>
    <col min="3" max="3" width="13.8515625" style="53" customWidth="1"/>
    <col min="4" max="4" width="11.7109375" style="53" customWidth="1"/>
    <col min="5" max="5" width="10.7109375" style="111" customWidth="1"/>
    <col min="6" max="6" width="11.7109375" style="111" customWidth="1"/>
    <col min="7" max="7" width="10.00390625" style="53" customWidth="1"/>
    <col min="8" max="8" width="10.7109375" style="53" customWidth="1"/>
    <col min="9" max="9" width="11.140625" style="111" customWidth="1"/>
    <col min="10" max="10" width="9.7109375" style="111" customWidth="1"/>
    <col min="11" max="11" width="11.57421875" style="111" customWidth="1"/>
    <col min="12" max="12" width="11.7109375" style="111" customWidth="1"/>
    <col min="13" max="13" width="12.57421875" style="111" customWidth="1"/>
    <col min="14" max="14" width="12.421875" style="111" customWidth="1"/>
    <col min="15" max="15" width="12.57421875" style="111" customWidth="1"/>
    <col min="16" max="16" width="11.28125" style="111" customWidth="1"/>
    <col min="17" max="17" width="10.7109375" style="111" customWidth="1"/>
    <col min="18" max="20" width="9.7109375" style="111" customWidth="1"/>
    <col min="21" max="21" width="10.00390625" style="111" customWidth="1"/>
    <col min="22" max="22" width="10.421875" style="111" customWidth="1"/>
    <col min="23" max="16384" width="11.421875" style="2" customWidth="1"/>
  </cols>
  <sheetData>
    <row r="1" spans="1:22" ht="18" customHeight="1">
      <c r="A1" s="348" t="s">
        <v>144</v>
      </c>
      <c r="B1" s="348"/>
      <c r="C1" s="348"/>
      <c r="D1" s="348"/>
      <c r="E1" s="348"/>
      <c r="F1" s="348"/>
      <c r="G1" s="348"/>
      <c r="H1" s="348"/>
      <c r="I1" s="348"/>
      <c r="J1" s="348"/>
      <c r="K1" s="348"/>
      <c r="L1" s="348"/>
      <c r="M1" s="348"/>
      <c r="N1" s="348"/>
      <c r="O1" s="348"/>
      <c r="P1" s="348"/>
      <c r="Q1" s="348"/>
      <c r="R1" s="348"/>
      <c r="S1" s="348"/>
      <c r="T1" s="348"/>
      <c r="U1" s="348"/>
      <c r="V1" s="348"/>
    </row>
    <row r="2" spans="1:22" ht="12.75" customHeight="1">
      <c r="A2" s="70"/>
      <c r="B2" s="71"/>
      <c r="C2" s="71"/>
      <c r="D2" s="71"/>
      <c r="E2" s="112"/>
      <c r="F2" s="112"/>
      <c r="G2" s="71"/>
      <c r="H2" s="71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</row>
    <row r="3" spans="1:22" s="161" customFormat="1" ht="144">
      <c r="A3" s="159" t="s">
        <v>10</v>
      </c>
      <c r="B3" s="160" t="s">
        <v>11</v>
      </c>
      <c r="C3" s="159" t="s">
        <v>40</v>
      </c>
      <c r="D3" s="207" t="s">
        <v>125</v>
      </c>
      <c r="E3" s="158" t="s">
        <v>41</v>
      </c>
      <c r="F3" s="208" t="s">
        <v>126</v>
      </c>
      <c r="G3" s="159" t="s">
        <v>42</v>
      </c>
      <c r="H3" s="207" t="s">
        <v>127</v>
      </c>
      <c r="I3" s="158" t="s">
        <v>43</v>
      </c>
      <c r="J3" s="208" t="s">
        <v>128</v>
      </c>
      <c r="K3" s="158" t="s">
        <v>44</v>
      </c>
      <c r="L3" s="208" t="s">
        <v>129</v>
      </c>
      <c r="M3" s="158" t="s">
        <v>45</v>
      </c>
      <c r="N3" s="208" t="s">
        <v>130</v>
      </c>
      <c r="O3" s="158" t="s">
        <v>46</v>
      </c>
      <c r="P3" s="208" t="s">
        <v>131</v>
      </c>
      <c r="Q3" s="158" t="s">
        <v>47</v>
      </c>
      <c r="R3" s="208" t="s">
        <v>132</v>
      </c>
      <c r="S3" s="158" t="s">
        <v>48</v>
      </c>
      <c r="T3" s="208" t="s">
        <v>133</v>
      </c>
      <c r="U3" s="158" t="s">
        <v>49</v>
      </c>
      <c r="V3" s="208" t="s">
        <v>134</v>
      </c>
    </row>
    <row r="4" spans="1:22" ht="12.75">
      <c r="A4" s="72"/>
      <c r="B4" s="73"/>
      <c r="C4" s="74"/>
      <c r="D4" s="162"/>
      <c r="E4" s="113"/>
      <c r="F4" s="165"/>
      <c r="G4" s="74"/>
      <c r="H4" s="162"/>
      <c r="I4" s="113"/>
      <c r="J4" s="165"/>
      <c r="K4" s="113"/>
      <c r="L4" s="165"/>
      <c r="M4" s="113"/>
      <c r="N4" s="165"/>
      <c r="O4" s="113"/>
      <c r="P4" s="165"/>
      <c r="Q4" s="113"/>
      <c r="R4" s="165"/>
      <c r="S4" s="113"/>
      <c r="T4" s="165"/>
      <c r="U4" s="113"/>
      <c r="V4" s="165"/>
    </row>
    <row r="5" spans="1:22" s="3" customFormat="1" ht="12.75">
      <c r="A5" s="173"/>
      <c r="B5" s="174" t="s">
        <v>24</v>
      </c>
      <c r="C5" s="175"/>
      <c r="D5" s="176"/>
      <c r="E5" s="177"/>
      <c r="F5" s="178"/>
      <c r="G5" s="175"/>
      <c r="H5" s="176"/>
      <c r="I5" s="177"/>
      <c r="J5" s="178"/>
      <c r="K5" s="177"/>
      <c r="L5" s="178"/>
      <c r="M5" s="177"/>
      <c r="N5" s="178"/>
      <c r="O5" s="177"/>
      <c r="P5" s="178"/>
      <c r="Q5" s="177"/>
      <c r="R5" s="178"/>
      <c r="S5" s="177"/>
      <c r="T5" s="178"/>
      <c r="U5" s="177"/>
      <c r="V5" s="178"/>
    </row>
    <row r="6" spans="1:22" ht="12.75" customHeight="1">
      <c r="A6" s="179"/>
      <c r="B6" s="180" t="s">
        <v>98</v>
      </c>
      <c r="C6" s="181"/>
      <c r="D6" s="182"/>
      <c r="E6" s="183"/>
      <c r="F6" s="184"/>
      <c r="G6" s="181"/>
      <c r="H6" s="182"/>
      <c r="I6" s="183"/>
      <c r="J6" s="184"/>
      <c r="K6" s="183"/>
      <c r="L6" s="184"/>
      <c r="M6" s="183"/>
      <c r="N6" s="184"/>
      <c r="O6" s="183"/>
      <c r="P6" s="184"/>
      <c r="Q6" s="183"/>
      <c r="R6" s="184"/>
      <c r="S6" s="183"/>
      <c r="T6" s="184"/>
      <c r="U6" s="183"/>
      <c r="V6" s="184"/>
    </row>
    <row r="7" spans="1:22" s="3" customFormat="1" ht="12.75" customHeight="1">
      <c r="A7" s="185" t="s">
        <v>96</v>
      </c>
      <c r="B7" s="186" t="s">
        <v>97</v>
      </c>
      <c r="C7" s="186"/>
      <c r="D7" s="187"/>
      <c r="E7" s="188"/>
      <c r="F7" s="189"/>
      <c r="G7" s="190"/>
      <c r="H7" s="191"/>
      <c r="I7" s="190"/>
      <c r="J7" s="191"/>
      <c r="K7" s="190"/>
      <c r="L7" s="191"/>
      <c r="M7" s="190"/>
      <c r="N7" s="191"/>
      <c r="O7" s="190"/>
      <c r="P7" s="191"/>
      <c r="Q7" s="190"/>
      <c r="R7" s="191"/>
      <c r="S7" s="190"/>
      <c r="T7" s="191"/>
      <c r="U7" s="190"/>
      <c r="V7" s="191"/>
    </row>
    <row r="8" spans="1:22" s="3" customFormat="1" ht="12.75">
      <c r="A8" s="192">
        <v>3</v>
      </c>
      <c r="B8" s="193" t="s">
        <v>37</v>
      </c>
      <c r="C8" s="194">
        <f>SUM(C9+C20+C53+C63+C59)</f>
        <v>11220560</v>
      </c>
      <c r="D8" s="195">
        <f>SUM(F8+H8+J8+L8+N8+P8+R8+T8+V8)</f>
        <v>11100542</v>
      </c>
      <c r="E8" s="196">
        <f aca="true" t="shared" si="0" ref="E8:U8">SUM(E9+E20+E53+E63)</f>
        <v>0</v>
      </c>
      <c r="F8" s="178">
        <f>SUM(F9+F20+F53+F63)</f>
        <v>3205</v>
      </c>
      <c r="G8" s="196">
        <f t="shared" si="0"/>
        <v>189480</v>
      </c>
      <c r="H8" s="178">
        <f>SUM(H9+H20+H53+H63)</f>
        <v>125681</v>
      </c>
      <c r="I8" s="196">
        <f t="shared" si="0"/>
        <v>141250</v>
      </c>
      <c r="J8" s="178">
        <f>SUM(J9+J20+J53+J63)</f>
        <v>40555</v>
      </c>
      <c r="K8" s="196">
        <f t="shared" si="0"/>
        <v>829230</v>
      </c>
      <c r="L8" s="178">
        <f>SUM(L9+L20+L53+L63+L59)</f>
        <v>818200</v>
      </c>
      <c r="M8" s="196">
        <f t="shared" si="0"/>
        <v>0</v>
      </c>
      <c r="N8" s="178">
        <f>SUM(N9+N20+N53+N63)</f>
        <v>0</v>
      </c>
      <c r="O8" s="196">
        <f t="shared" si="0"/>
        <v>10051100</v>
      </c>
      <c r="P8" s="178">
        <f>SUM(P9+P20+P53+P63+P59)</f>
        <v>10096556</v>
      </c>
      <c r="Q8" s="196">
        <f t="shared" si="0"/>
        <v>0</v>
      </c>
      <c r="R8" s="178">
        <f>SUM(R9+R20+R53+R63)</f>
        <v>0</v>
      </c>
      <c r="S8" s="196">
        <f t="shared" si="0"/>
        <v>9500</v>
      </c>
      <c r="T8" s="178">
        <f>SUM(T9+T20+T53+T63)</f>
        <v>5690</v>
      </c>
      <c r="U8" s="196">
        <f t="shared" si="0"/>
        <v>0</v>
      </c>
      <c r="V8" s="178">
        <f>SUM(V9+V20+V53+V63)</f>
        <v>10655</v>
      </c>
    </row>
    <row r="9" spans="1:22" s="3" customFormat="1" ht="12.75">
      <c r="A9" s="192">
        <v>31</v>
      </c>
      <c r="B9" s="193" t="s">
        <v>12</v>
      </c>
      <c r="C9" s="194">
        <f>SUM(E9+G9+I9+K9+M9+O9+Q9+S9+V9)</f>
        <v>9970000</v>
      </c>
      <c r="D9" s="195">
        <f>SUM(F9+H9+J9+L9+N9+P9+R9+T9+V9)</f>
        <v>9969425</v>
      </c>
      <c r="E9" s="194">
        <f aca="true" t="shared" si="1" ref="E9:U9">SUM(E10,E15,E17)</f>
        <v>0</v>
      </c>
      <c r="F9" s="195">
        <f>SUM(F10,F15,F17)</f>
        <v>3205</v>
      </c>
      <c r="G9" s="194">
        <f t="shared" si="1"/>
        <v>0</v>
      </c>
      <c r="H9" s="195">
        <f>SUM(H10,H15,H17)</f>
        <v>0</v>
      </c>
      <c r="I9" s="194">
        <f t="shared" si="1"/>
        <v>0</v>
      </c>
      <c r="J9" s="195">
        <f>SUM(J10,J15,J17)</f>
        <v>0</v>
      </c>
      <c r="K9" s="194">
        <f t="shared" si="1"/>
        <v>0</v>
      </c>
      <c r="L9" s="195">
        <f>SUM(L10,L15,L17)</f>
        <v>0</v>
      </c>
      <c r="M9" s="194">
        <f t="shared" si="1"/>
        <v>0</v>
      </c>
      <c r="N9" s="195">
        <f>SUM(N10,N15,N17)</f>
        <v>0</v>
      </c>
      <c r="O9" s="194">
        <f t="shared" si="1"/>
        <v>9970000</v>
      </c>
      <c r="P9" s="195">
        <f>SUM(P10,P15,P17)</f>
        <v>9966220</v>
      </c>
      <c r="Q9" s="194">
        <f t="shared" si="1"/>
        <v>0</v>
      </c>
      <c r="R9" s="195">
        <f>SUM(R10,R15,R17)</f>
        <v>0</v>
      </c>
      <c r="S9" s="194">
        <f t="shared" si="1"/>
        <v>0</v>
      </c>
      <c r="T9" s="195">
        <f>SUM(T10,T15,T17)</f>
        <v>0</v>
      </c>
      <c r="U9" s="194">
        <f t="shared" si="1"/>
        <v>0</v>
      </c>
      <c r="V9" s="195">
        <f>SUM(V10,V15,V17)</f>
        <v>0</v>
      </c>
    </row>
    <row r="10" spans="1:22" ht="12.75">
      <c r="A10" s="197">
        <v>311</v>
      </c>
      <c r="B10" s="198" t="s">
        <v>13</v>
      </c>
      <c r="C10" s="194">
        <f>SUM(C11:C14)</f>
        <v>8310000</v>
      </c>
      <c r="D10" s="195">
        <f>SUM(D11:D14)</f>
        <v>8266905</v>
      </c>
      <c r="E10" s="194">
        <f aca="true" t="shared" si="2" ref="E10:U10">SUM(E11,E12,E13,E14)</f>
        <v>0</v>
      </c>
      <c r="F10" s="195">
        <f>SUM(F11,F12,F13,F14)</f>
        <v>2750</v>
      </c>
      <c r="G10" s="194">
        <f t="shared" si="2"/>
        <v>0</v>
      </c>
      <c r="H10" s="195">
        <f>SUM(H11,H12,H13,H14)</f>
        <v>0</v>
      </c>
      <c r="I10" s="194">
        <f t="shared" si="2"/>
        <v>0</v>
      </c>
      <c r="J10" s="195">
        <f>SUM(J11,J12,J13,J14)</f>
        <v>0</v>
      </c>
      <c r="K10" s="194">
        <f t="shared" si="2"/>
        <v>0</v>
      </c>
      <c r="L10" s="195">
        <f>SUM(L11,L12,L13,L14)</f>
        <v>0</v>
      </c>
      <c r="M10" s="194">
        <f t="shared" si="2"/>
        <v>0</v>
      </c>
      <c r="N10" s="195">
        <f>SUM(N11,N12,N13,N14)</f>
        <v>0</v>
      </c>
      <c r="O10" s="194">
        <f t="shared" si="2"/>
        <v>8310000</v>
      </c>
      <c r="P10" s="195">
        <f>SUM(P11,P12,P13,P14)</f>
        <v>8264155</v>
      </c>
      <c r="Q10" s="194">
        <f t="shared" si="2"/>
        <v>0</v>
      </c>
      <c r="R10" s="195">
        <f>SUM(R11,R12,R13,R14)</f>
        <v>0</v>
      </c>
      <c r="S10" s="194">
        <f t="shared" si="2"/>
        <v>0</v>
      </c>
      <c r="T10" s="195">
        <f>SUM(T11,T12,T13,T14)</f>
        <v>0</v>
      </c>
      <c r="U10" s="194">
        <f t="shared" si="2"/>
        <v>0</v>
      </c>
      <c r="V10" s="195">
        <f>SUM(V11,V12,V13,V14)</f>
        <v>0</v>
      </c>
    </row>
    <row r="11" spans="1:22" ht="12.75" customHeight="1" hidden="1">
      <c r="A11" s="199">
        <v>3111</v>
      </c>
      <c r="B11" s="200" t="s">
        <v>51</v>
      </c>
      <c r="C11" s="201">
        <f aca="true" t="shared" si="3" ref="C11:D26">SUM(E11+G11+I11+K11+M11+O11+Q11+S11+U11)</f>
        <v>7800000</v>
      </c>
      <c r="D11" s="184">
        <f t="shared" si="3"/>
        <v>7778635</v>
      </c>
      <c r="E11" s="201"/>
      <c r="F11" s="184">
        <v>2750</v>
      </c>
      <c r="G11" s="201"/>
      <c r="H11" s="184"/>
      <c r="I11" s="201"/>
      <c r="J11" s="184"/>
      <c r="K11" s="201"/>
      <c r="L11" s="184">
        <v>0</v>
      </c>
      <c r="M11" s="201"/>
      <c r="N11" s="184"/>
      <c r="O11" s="201">
        <v>7800000</v>
      </c>
      <c r="P11" s="184">
        <v>7775885</v>
      </c>
      <c r="Q11" s="201"/>
      <c r="R11" s="184"/>
      <c r="S11" s="201"/>
      <c r="T11" s="184"/>
      <c r="U11" s="201"/>
      <c r="V11" s="184"/>
    </row>
    <row r="12" spans="1:22" ht="12.75" customHeight="1" hidden="1">
      <c r="A12" s="199">
        <v>3112</v>
      </c>
      <c r="B12" s="200" t="s">
        <v>52</v>
      </c>
      <c r="C12" s="201">
        <f t="shared" si="3"/>
        <v>0</v>
      </c>
      <c r="D12" s="184">
        <f t="shared" si="3"/>
        <v>0</v>
      </c>
      <c r="E12" s="201"/>
      <c r="F12" s="184"/>
      <c r="G12" s="201"/>
      <c r="H12" s="184"/>
      <c r="I12" s="201"/>
      <c r="J12" s="184"/>
      <c r="K12" s="201"/>
      <c r="L12" s="184"/>
      <c r="M12" s="201"/>
      <c r="N12" s="184"/>
      <c r="O12" s="201">
        <v>0</v>
      </c>
      <c r="P12" s="184"/>
      <c r="Q12" s="201"/>
      <c r="R12" s="184"/>
      <c r="S12" s="201"/>
      <c r="T12" s="184"/>
      <c r="U12" s="201"/>
      <c r="V12" s="184"/>
    </row>
    <row r="13" spans="1:22" ht="12.75" customHeight="1" hidden="1">
      <c r="A13" s="199">
        <v>3113</v>
      </c>
      <c r="B13" s="200" t="s">
        <v>53</v>
      </c>
      <c r="C13" s="201">
        <f t="shared" si="3"/>
        <v>320000</v>
      </c>
      <c r="D13" s="184">
        <f t="shared" si="3"/>
        <v>282570</v>
      </c>
      <c r="E13" s="201"/>
      <c r="F13" s="184"/>
      <c r="G13" s="201"/>
      <c r="H13" s="184"/>
      <c r="I13" s="201"/>
      <c r="J13" s="184"/>
      <c r="K13" s="201"/>
      <c r="L13" s="184"/>
      <c r="M13" s="201"/>
      <c r="N13" s="184"/>
      <c r="O13" s="201">
        <v>320000</v>
      </c>
      <c r="P13" s="184">
        <v>282570</v>
      </c>
      <c r="Q13" s="201"/>
      <c r="R13" s="184"/>
      <c r="S13" s="201"/>
      <c r="T13" s="184"/>
      <c r="U13" s="201"/>
      <c r="V13" s="184"/>
    </row>
    <row r="14" spans="1:22" ht="12.75" customHeight="1" hidden="1">
      <c r="A14" s="199">
        <v>3114</v>
      </c>
      <c r="B14" s="200" t="s">
        <v>54</v>
      </c>
      <c r="C14" s="201">
        <f t="shared" si="3"/>
        <v>190000</v>
      </c>
      <c r="D14" s="184">
        <f t="shared" si="3"/>
        <v>205700</v>
      </c>
      <c r="E14" s="201"/>
      <c r="F14" s="184"/>
      <c r="G14" s="201"/>
      <c r="H14" s="184"/>
      <c r="I14" s="201"/>
      <c r="J14" s="184"/>
      <c r="K14" s="201"/>
      <c r="L14" s="184"/>
      <c r="M14" s="201"/>
      <c r="N14" s="184"/>
      <c r="O14" s="201">
        <v>190000</v>
      </c>
      <c r="P14" s="184">
        <v>205700</v>
      </c>
      <c r="Q14" s="201"/>
      <c r="R14" s="184"/>
      <c r="S14" s="201"/>
      <c r="T14" s="184"/>
      <c r="U14" s="201"/>
      <c r="V14" s="184"/>
    </row>
    <row r="15" spans="1:22" ht="12.75">
      <c r="A15" s="197">
        <v>312</v>
      </c>
      <c r="B15" s="198" t="s">
        <v>14</v>
      </c>
      <c r="C15" s="194">
        <f>SUM(C16)</f>
        <v>259000</v>
      </c>
      <c r="D15" s="195">
        <f t="shared" si="3"/>
        <v>367450</v>
      </c>
      <c r="E15" s="194">
        <f aca="true" t="shared" si="4" ref="E15:V15">SUM(E16)</f>
        <v>0</v>
      </c>
      <c r="F15" s="195">
        <f t="shared" si="4"/>
        <v>0</v>
      </c>
      <c r="G15" s="194">
        <f t="shared" si="4"/>
        <v>0</v>
      </c>
      <c r="H15" s="195">
        <f t="shared" si="4"/>
        <v>0</v>
      </c>
      <c r="I15" s="194">
        <f t="shared" si="4"/>
        <v>0</v>
      </c>
      <c r="J15" s="195">
        <f t="shared" si="4"/>
        <v>0</v>
      </c>
      <c r="K15" s="194">
        <f t="shared" si="4"/>
        <v>0</v>
      </c>
      <c r="L15" s="195">
        <f t="shared" si="4"/>
        <v>0</v>
      </c>
      <c r="M15" s="194">
        <f t="shared" si="4"/>
        <v>0</v>
      </c>
      <c r="N15" s="195">
        <f t="shared" si="4"/>
        <v>0</v>
      </c>
      <c r="O15" s="194">
        <f t="shared" si="4"/>
        <v>259000</v>
      </c>
      <c r="P15" s="195">
        <f t="shared" si="4"/>
        <v>367450</v>
      </c>
      <c r="Q15" s="194">
        <f t="shared" si="4"/>
        <v>0</v>
      </c>
      <c r="R15" s="195">
        <f t="shared" si="4"/>
        <v>0</v>
      </c>
      <c r="S15" s="194">
        <f t="shared" si="4"/>
        <v>0</v>
      </c>
      <c r="T15" s="195">
        <f t="shared" si="4"/>
        <v>0</v>
      </c>
      <c r="U15" s="194">
        <f t="shared" si="4"/>
        <v>0</v>
      </c>
      <c r="V15" s="195">
        <f t="shared" si="4"/>
        <v>0</v>
      </c>
    </row>
    <row r="16" spans="1:22" ht="12.75" customHeight="1" hidden="1">
      <c r="A16" s="199">
        <v>3121</v>
      </c>
      <c r="B16" s="200" t="s">
        <v>14</v>
      </c>
      <c r="C16" s="201">
        <f>SUM(E16+G16+I16+K16+M16+O16+Q16+S16+U16)</f>
        <v>259000</v>
      </c>
      <c r="D16" s="184">
        <f t="shared" si="3"/>
        <v>367450</v>
      </c>
      <c r="E16" s="201"/>
      <c r="F16" s="184"/>
      <c r="G16" s="201"/>
      <c r="H16" s="184"/>
      <c r="I16" s="201"/>
      <c r="J16" s="184"/>
      <c r="K16" s="201"/>
      <c r="L16" s="184"/>
      <c r="M16" s="201"/>
      <c r="N16" s="184"/>
      <c r="O16" s="201">
        <v>259000</v>
      </c>
      <c r="P16" s="184">
        <v>367450</v>
      </c>
      <c r="Q16" s="201"/>
      <c r="R16" s="184"/>
      <c r="S16" s="201"/>
      <c r="T16" s="184"/>
      <c r="U16" s="201"/>
      <c r="V16" s="184"/>
    </row>
    <row r="17" spans="1:22" ht="12.75">
      <c r="A17" s="192">
        <v>313</v>
      </c>
      <c r="B17" s="193" t="s">
        <v>15</v>
      </c>
      <c r="C17" s="194">
        <f>SUM(E17+G17+I17+K17+M17+O17+Q17+S17+U17)</f>
        <v>1401000</v>
      </c>
      <c r="D17" s="195">
        <f t="shared" si="3"/>
        <v>1335070</v>
      </c>
      <c r="E17" s="194">
        <f aca="true" t="shared" si="5" ref="E17:V17">SUM(E18,E19,)</f>
        <v>0</v>
      </c>
      <c r="F17" s="195">
        <f t="shared" si="5"/>
        <v>455</v>
      </c>
      <c r="G17" s="194">
        <f t="shared" si="5"/>
        <v>0</v>
      </c>
      <c r="H17" s="195">
        <f t="shared" si="5"/>
        <v>0</v>
      </c>
      <c r="I17" s="194">
        <f t="shared" si="5"/>
        <v>0</v>
      </c>
      <c r="J17" s="195">
        <f t="shared" si="5"/>
        <v>0</v>
      </c>
      <c r="K17" s="194">
        <f t="shared" si="5"/>
        <v>0</v>
      </c>
      <c r="L17" s="195">
        <f t="shared" si="5"/>
        <v>0</v>
      </c>
      <c r="M17" s="194">
        <f t="shared" si="5"/>
        <v>0</v>
      </c>
      <c r="N17" s="195">
        <f t="shared" si="5"/>
        <v>0</v>
      </c>
      <c r="O17" s="194">
        <f t="shared" si="5"/>
        <v>1401000</v>
      </c>
      <c r="P17" s="195">
        <f t="shared" si="5"/>
        <v>1334615</v>
      </c>
      <c r="Q17" s="194">
        <f t="shared" si="5"/>
        <v>0</v>
      </c>
      <c r="R17" s="195">
        <f t="shared" si="5"/>
        <v>0</v>
      </c>
      <c r="S17" s="194">
        <f t="shared" si="5"/>
        <v>0</v>
      </c>
      <c r="T17" s="195">
        <f t="shared" si="5"/>
        <v>0</v>
      </c>
      <c r="U17" s="194">
        <f t="shared" si="5"/>
        <v>0</v>
      </c>
      <c r="V17" s="195">
        <f t="shared" si="5"/>
        <v>0</v>
      </c>
    </row>
    <row r="18" spans="1:22" ht="25.5" customHeight="1" hidden="1">
      <c r="A18" s="199">
        <v>3131</v>
      </c>
      <c r="B18" s="200" t="s">
        <v>55</v>
      </c>
      <c r="C18" s="201">
        <f>SUM(E18+G18+I18+K18+M18+O18+Q18+S18+U18)</f>
        <v>0</v>
      </c>
      <c r="D18" s="184">
        <f t="shared" si="3"/>
        <v>0</v>
      </c>
      <c r="E18" s="201"/>
      <c r="F18" s="184"/>
      <c r="G18" s="201"/>
      <c r="H18" s="184"/>
      <c r="I18" s="201"/>
      <c r="J18" s="184"/>
      <c r="K18" s="201"/>
      <c r="L18" s="184"/>
      <c r="M18" s="201"/>
      <c r="N18" s="184"/>
      <c r="O18" s="201"/>
      <c r="P18" s="184"/>
      <c r="Q18" s="201"/>
      <c r="R18" s="184"/>
      <c r="S18" s="201"/>
      <c r="T18" s="184"/>
      <c r="U18" s="201"/>
      <c r="V18" s="184"/>
    </row>
    <row r="19" spans="1:22" ht="25.5" customHeight="1" hidden="1">
      <c r="A19" s="199">
        <v>3132</v>
      </c>
      <c r="B19" s="200" t="s">
        <v>56</v>
      </c>
      <c r="C19" s="201">
        <v>0</v>
      </c>
      <c r="D19" s="184">
        <f t="shared" si="3"/>
        <v>1335070</v>
      </c>
      <c r="E19" s="201"/>
      <c r="F19" s="184">
        <v>455</v>
      </c>
      <c r="G19" s="201"/>
      <c r="H19" s="184"/>
      <c r="I19" s="201"/>
      <c r="J19" s="184"/>
      <c r="K19" s="201"/>
      <c r="L19" s="184">
        <v>0</v>
      </c>
      <c r="M19" s="201"/>
      <c r="N19" s="184"/>
      <c r="O19" s="201">
        <v>1401000</v>
      </c>
      <c r="P19" s="184">
        <v>1334615</v>
      </c>
      <c r="Q19" s="201"/>
      <c r="R19" s="184"/>
      <c r="S19" s="201"/>
      <c r="T19" s="184"/>
      <c r="U19" s="201"/>
      <c r="V19" s="184"/>
    </row>
    <row r="20" spans="1:22" s="3" customFormat="1" ht="12.75">
      <c r="A20" s="192">
        <v>32</v>
      </c>
      <c r="B20" s="193" t="s">
        <v>16</v>
      </c>
      <c r="C20" s="194">
        <f aca="true" t="shared" si="6" ref="C20:C26">SUM(E20+G20+I20+K20+M20+O20+Q20+S20+U20)</f>
        <v>1245500</v>
      </c>
      <c r="D20" s="195">
        <f t="shared" si="3"/>
        <v>1013546</v>
      </c>
      <c r="E20" s="194">
        <f>SUM(E21+E26+E34+E44+E46)</f>
        <v>0</v>
      </c>
      <c r="F20" s="195">
        <f>SUM(F21+F26+F34+F44+F46)</f>
        <v>0</v>
      </c>
      <c r="G20" s="194">
        <f aca="true" t="shared" si="7" ref="G20:U20">SUM(G21,G26,G34,G44,G46)</f>
        <v>189430</v>
      </c>
      <c r="H20" s="195">
        <f>SUM(H21,H26,H34,H44,H46)</f>
        <v>125681</v>
      </c>
      <c r="I20" s="194">
        <f t="shared" si="7"/>
        <v>141250</v>
      </c>
      <c r="J20" s="195">
        <f>SUM(J21,J26,J34,J44,J46)</f>
        <v>40555</v>
      </c>
      <c r="K20" s="194">
        <f t="shared" si="7"/>
        <v>825720</v>
      </c>
      <c r="L20" s="195">
        <f>SUM(L21,L26,L34,L44,L46)</f>
        <v>704055</v>
      </c>
      <c r="M20" s="194">
        <f t="shared" si="7"/>
        <v>0</v>
      </c>
      <c r="N20" s="195">
        <f>SUM(N21,N26,N34,N44,N46)</f>
        <v>0</v>
      </c>
      <c r="O20" s="194">
        <f t="shared" si="7"/>
        <v>81100</v>
      </c>
      <c r="P20" s="195">
        <f>SUM(P21,P26,P34,P44,P46)</f>
        <v>128480</v>
      </c>
      <c r="Q20" s="194">
        <f t="shared" si="7"/>
        <v>0</v>
      </c>
      <c r="R20" s="195">
        <f>SUM(R21,R26,R34,R44,R46)</f>
        <v>0</v>
      </c>
      <c r="S20" s="194">
        <f t="shared" si="7"/>
        <v>8000</v>
      </c>
      <c r="T20" s="195">
        <f>SUM(T21,T26,T34,T44,T46)</f>
        <v>4120</v>
      </c>
      <c r="U20" s="194">
        <f t="shared" si="7"/>
        <v>0</v>
      </c>
      <c r="V20" s="195">
        <f>SUM(V21,V26,V34,V44,V46)</f>
        <v>10655</v>
      </c>
    </row>
    <row r="21" spans="1:22" ht="12.75">
      <c r="A21" s="197">
        <v>321</v>
      </c>
      <c r="B21" s="198" t="s">
        <v>17</v>
      </c>
      <c r="C21" s="194">
        <f t="shared" si="6"/>
        <v>365700</v>
      </c>
      <c r="D21" s="195">
        <f t="shared" si="3"/>
        <v>216330</v>
      </c>
      <c r="E21" s="194">
        <f aca="true" t="shared" si="8" ref="E21:U21">SUM(E22,E23,E24,E25)</f>
        <v>0</v>
      </c>
      <c r="F21" s="195">
        <f>SUM(F22,F23,F24,F25)</f>
        <v>0</v>
      </c>
      <c r="G21" s="194">
        <f t="shared" si="8"/>
        <v>5000</v>
      </c>
      <c r="H21" s="195">
        <f>SUM(H22,H23,H24,H25)</f>
        <v>0</v>
      </c>
      <c r="I21" s="194">
        <f t="shared" si="8"/>
        <v>6400</v>
      </c>
      <c r="J21" s="195">
        <f>SUM(J22,J23,J24,J25)</f>
        <v>0</v>
      </c>
      <c r="K21" s="194">
        <f t="shared" si="8"/>
        <v>354300</v>
      </c>
      <c r="L21" s="195">
        <f>SUM(L22,L23,L24,L25)</f>
        <v>215405</v>
      </c>
      <c r="M21" s="194">
        <f t="shared" si="8"/>
        <v>0</v>
      </c>
      <c r="N21" s="195">
        <f>SUM(N22,N23,N24,N25)</f>
        <v>0</v>
      </c>
      <c r="O21" s="194">
        <f t="shared" si="8"/>
        <v>0</v>
      </c>
      <c r="P21" s="195">
        <f>SUM(P22,P23,P24,P25)</f>
        <v>925</v>
      </c>
      <c r="Q21" s="194">
        <f t="shared" si="8"/>
        <v>0</v>
      </c>
      <c r="R21" s="195">
        <f>SUM(R22,R23,R24,R25)</f>
        <v>0</v>
      </c>
      <c r="S21" s="194">
        <f t="shared" si="8"/>
        <v>0</v>
      </c>
      <c r="T21" s="195">
        <f>SUM(T22,T23,T24,T25)</f>
        <v>0</v>
      </c>
      <c r="U21" s="194">
        <f t="shared" si="8"/>
        <v>0</v>
      </c>
      <c r="V21" s="195">
        <f>SUM(V22,V23,V24,V25)</f>
        <v>0</v>
      </c>
    </row>
    <row r="22" spans="1:22" ht="12.75" customHeight="1" hidden="1">
      <c r="A22" s="199">
        <v>3211</v>
      </c>
      <c r="B22" s="200" t="s">
        <v>57</v>
      </c>
      <c r="C22" s="194">
        <f t="shared" si="6"/>
        <v>58200</v>
      </c>
      <c r="D22" s="184">
        <f t="shared" si="3"/>
        <v>9720</v>
      </c>
      <c r="E22" s="201"/>
      <c r="F22" s="184"/>
      <c r="G22" s="201">
        <v>4000</v>
      </c>
      <c r="H22" s="184">
        <v>0</v>
      </c>
      <c r="I22" s="201">
        <v>6400</v>
      </c>
      <c r="J22" s="184">
        <v>0</v>
      </c>
      <c r="K22" s="201">
        <v>47800</v>
      </c>
      <c r="L22" s="184">
        <v>8795</v>
      </c>
      <c r="M22" s="201"/>
      <c r="N22" s="184"/>
      <c r="O22" s="201"/>
      <c r="P22" s="184">
        <v>925</v>
      </c>
      <c r="Q22" s="201"/>
      <c r="R22" s="184"/>
      <c r="S22" s="201"/>
      <c r="T22" s="184"/>
      <c r="U22" s="201"/>
      <c r="V22" s="184"/>
    </row>
    <row r="23" spans="1:22" ht="25.5" customHeight="1" hidden="1">
      <c r="A23" s="199">
        <v>3212</v>
      </c>
      <c r="B23" s="200" t="s">
        <v>58</v>
      </c>
      <c r="C23" s="194">
        <f t="shared" si="6"/>
        <v>300000</v>
      </c>
      <c r="D23" s="184">
        <f t="shared" si="3"/>
        <v>205320</v>
      </c>
      <c r="E23" s="201"/>
      <c r="F23" s="184"/>
      <c r="G23" s="201"/>
      <c r="H23" s="184"/>
      <c r="I23" s="201"/>
      <c r="J23" s="184"/>
      <c r="K23" s="201">
        <v>300000</v>
      </c>
      <c r="L23" s="184">
        <v>205320</v>
      </c>
      <c r="M23" s="201"/>
      <c r="N23" s="184"/>
      <c r="O23" s="201"/>
      <c r="P23" s="184"/>
      <c r="Q23" s="201"/>
      <c r="R23" s="184"/>
      <c r="S23" s="201"/>
      <c r="T23" s="184"/>
      <c r="U23" s="201"/>
      <c r="V23" s="184"/>
    </row>
    <row r="24" spans="1:22" ht="12.75" customHeight="1" hidden="1">
      <c r="A24" s="199">
        <v>3213</v>
      </c>
      <c r="B24" s="200" t="s">
        <v>59</v>
      </c>
      <c r="C24" s="194">
        <f t="shared" si="6"/>
        <v>4500</v>
      </c>
      <c r="D24" s="184">
        <f t="shared" si="3"/>
        <v>1235</v>
      </c>
      <c r="E24" s="201"/>
      <c r="F24" s="184"/>
      <c r="G24" s="201"/>
      <c r="H24" s="184"/>
      <c r="I24" s="201"/>
      <c r="J24" s="184"/>
      <c r="K24" s="201">
        <v>4500</v>
      </c>
      <c r="L24" s="184">
        <v>1235</v>
      </c>
      <c r="M24" s="201"/>
      <c r="N24" s="184"/>
      <c r="O24" s="201"/>
      <c r="P24" s="184"/>
      <c r="Q24" s="201"/>
      <c r="R24" s="184"/>
      <c r="S24" s="201"/>
      <c r="T24" s="184"/>
      <c r="U24" s="201"/>
      <c r="V24" s="184"/>
    </row>
    <row r="25" spans="1:22" ht="25.5" customHeight="1" hidden="1">
      <c r="A25" s="199">
        <v>3214</v>
      </c>
      <c r="B25" s="200" t="s">
        <v>60</v>
      </c>
      <c r="C25" s="194">
        <f t="shared" si="6"/>
        <v>3000</v>
      </c>
      <c r="D25" s="184">
        <f t="shared" si="3"/>
        <v>55</v>
      </c>
      <c r="E25" s="201"/>
      <c r="F25" s="184"/>
      <c r="G25" s="201">
        <v>1000</v>
      </c>
      <c r="H25" s="184">
        <v>0</v>
      </c>
      <c r="I25" s="201"/>
      <c r="J25" s="184"/>
      <c r="K25" s="201">
        <v>2000</v>
      </c>
      <c r="L25" s="184">
        <v>55</v>
      </c>
      <c r="M25" s="201"/>
      <c r="N25" s="184"/>
      <c r="O25" s="201"/>
      <c r="P25" s="184"/>
      <c r="Q25" s="201"/>
      <c r="R25" s="184"/>
      <c r="S25" s="201"/>
      <c r="T25" s="184"/>
      <c r="U25" s="201"/>
      <c r="V25" s="184"/>
    </row>
    <row r="26" spans="1:22" ht="12.75">
      <c r="A26" s="192">
        <v>322</v>
      </c>
      <c r="B26" s="193" t="s">
        <v>18</v>
      </c>
      <c r="C26" s="194">
        <f t="shared" si="6"/>
        <v>483450</v>
      </c>
      <c r="D26" s="195">
        <f t="shared" si="3"/>
        <v>461615</v>
      </c>
      <c r="E26" s="194">
        <f aca="true" t="shared" si="9" ref="E26:U26">SUM(E27,E28,E29,E30,E31,E32,E33)</f>
        <v>0</v>
      </c>
      <c r="F26" s="195">
        <f>SUM(F27,F28,F29,F30,F31,F32,F33)</f>
        <v>0</v>
      </c>
      <c r="G26" s="194">
        <f t="shared" si="9"/>
        <v>127000</v>
      </c>
      <c r="H26" s="195">
        <f>SUM(H27,H28,H29,H30,H31,H32,H33)</f>
        <v>98545</v>
      </c>
      <c r="I26" s="194">
        <f t="shared" si="9"/>
        <v>31550</v>
      </c>
      <c r="J26" s="195">
        <f>SUM(J27,J28,J29,J30,J31,J32,J33)</f>
        <v>12400</v>
      </c>
      <c r="K26" s="194">
        <f t="shared" si="9"/>
        <v>286500</v>
      </c>
      <c r="L26" s="195">
        <f>SUM(L27,L28,L29,L30,L31,L32,L33)</f>
        <v>276250</v>
      </c>
      <c r="M26" s="194">
        <f t="shared" si="9"/>
        <v>0</v>
      </c>
      <c r="N26" s="195">
        <f>SUM(N27,N28,N29,N30,N31,N32,N33)</f>
        <v>0</v>
      </c>
      <c r="O26" s="194">
        <f t="shared" si="9"/>
        <v>36900</v>
      </c>
      <c r="P26" s="195">
        <f>SUM(P27,P28,P29,P30,P31,P32,P33)</f>
        <v>74420</v>
      </c>
      <c r="Q26" s="194">
        <f t="shared" si="9"/>
        <v>0</v>
      </c>
      <c r="R26" s="195">
        <f>SUM(R27,R28,R29,R30,R31,R32,R33)</f>
        <v>0</v>
      </c>
      <c r="S26" s="194">
        <f t="shared" si="9"/>
        <v>1500</v>
      </c>
      <c r="T26" s="195">
        <f>SUM(T27,T28,T29,T30,T31,T32,T33)</f>
        <v>0</v>
      </c>
      <c r="U26" s="194">
        <f t="shared" si="9"/>
        <v>0</v>
      </c>
      <c r="V26" s="195">
        <f>SUM(V27,V28,V29,V30,V31,V32,V33)</f>
        <v>0</v>
      </c>
    </row>
    <row r="27" spans="1:22" ht="25.5" customHeight="1" hidden="1">
      <c r="A27" s="199">
        <v>3221</v>
      </c>
      <c r="B27" s="200" t="s">
        <v>61</v>
      </c>
      <c r="C27" s="201">
        <f>SUM(E27+G27+I27+K27+M27+O27+Q27+S27+U27)</f>
        <v>71650</v>
      </c>
      <c r="D27" s="184">
        <f aca="true" t="shared" si="10" ref="D27:D85">SUM(F27+H27+J27+L27+N27+P27+R27+T27+V27)</f>
        <v>98890</v>
      </c>
      <c r="E27" s="201"/>
      <c r="F27" s="184"/>
      <c r="G27" s="201">
        <v>3000</v>
      </c>
      <c r="H27" s="184">
        <v>45</v>
      </c>
      <c r="I27" s="201">
        <v>2950</v>
      </c>
      <c r="J27" s="184">
        <v>1810</v>
      </c>
      <c r="K27" s="201">
        <v>65500</v>
      </c>
      <c r="L27" s="184">
        <v>78090</v>
      </c>
      <c r="M27" s="201"/>
      <c r="N27" s="184"/>
      <c r="O27" s="201">
        <v>200</v>
      </c>
      <c r="P27" s="184">
        <v>18945</v>
      </c>
      <c r="Q27" s="201"/>
      <c r="R27" s="184"/>
      <c r="S27" s="201"/>
      <c r="T27" s="184"/>
      <c r="U27" s="201"/>
      <c r="V27" s="184"/>
    </row>
    <row r="28" spans="1:22" ht="12.75" customHeight="1" hidden="1">
      <c r="A28" s="199">
        <v>3222</v>
      </c>
      <c r="B28" s="200" t="s">
        <v>62</v>
      </c>
      <c r="C28" s="201">
        <f aca="true" t="shared" si="11" ref="C28:C33">SUM(E28+G28+I28+K28+M28+O28+Q28+S28+U28)</f>
        <v>149400</v>
      </c>
      <c r="D28" s="184">
        <f t="shared" si="10"/>
        <v>132720</v>
      </c>
      <c r="E28" s="201"/>
      <c r="F28" s="184"/>
      <c r="G28" s="201">
        <v>84500</v>
      </c>
      <c r="H28" s="184">
        <v>81695</v>
      </c>
      <c r="I28" s="201">
        <v>21600</v>
      </c>
      <c r="J28" s="184">
        <v>1245</v>
      </c>
      <c r="K28" s="201">
        <v>7100</v>
      </c>
      <c r="L28" s="184">
        <v>8520</v>
      </c>
      <c r="M28" s="201"/>
      <c r="N28" s="184"/>
      <c r="O28" s="201">
        <v>34700</v>
      </c>
      <c r="P28" s="184">
        <v>41260</v>
      </c>
      <c r="Q28" s="201"/>
      <c r="R28" s="184"/>
      <c r="S28" s="201">
        <v>1500</v>
      </c>
      <c r="T28" s="184">
        <v>0</v>
      </c>
      <c r="U28" s="201"/>
      <c r="V28" s="184"/>
    </row>
    <row r="29" spans="1:22" ht="12.75" customHeight="1" hidden="1">
      <c r="A29" s="199">
        <v>3223</v>
      </c>
      <c r="B29" s="200" t="s">
        <v>63</v>
      </c>
      <c r="C29" s="201">
        <f t="shared" si="11"/>
        <v>238500</v>
      </c>
      <c r="D29" s="184">
        <f t="shared" si="10"/>
        <v>198675</v>
      </c>
      <c r="E29" s="201"/>
      <c r="F29" s="184"/>
      <c r="G29" s="201">
        <v>29500</v>
      </c>
      <c r="H29" s="184">
        <v>13145</v>
      </c>
      <c r="I29" s="201">
        <v>7000</v>
      </c>
      <c r="J29" s="184">
        <v>9225</v>
      </c>
      <c r="K29" s="201">
        <v>200000</v>
      </c>
      <c r="L29" s="184">
        <v>176305</v>
      </c>
      <c r="M29" s="201"/>
      <c r="N29" s="184"/>
      <c r="O29" s="201">
        <v>2000</v>
      </c>
      <c r="P29" s="184">
        <v>0</v>
      </c>
      <c r="Q29" s="201"/>
      <c r="R29" s="184"/>
      <c r="S29" s="201"/>
      <c r="T29" s="184"/>
      <c r="U29" s="201"/>
      <c r="V29" s="184"/>
    </row>
    <row r="30" spans="1:22" ht="25.5" customHeight="1" hidden="1">
      <c r="A30" s="199">
        <v>3224</v>
      </c>
      <c r="B30" s="200" t="s">
        <v>64</v>
      </c>
      <c r="C30" s="201">
        <f t="shared" si="11"/>
        <v>13900</v>
      </c>
      <c r="D30" s="184">
        <f t="shared" si="10"/>
        <v>12740</v>
      </c>
      <c r="E30" s="201"/>
      <c r="F30" s="184"/>
      <c r="G30" s="201">
        <v>6000</v>
      </c>
      <c r="H30" s="184">
        <v>2330</v>
      </c>
      <c r="I30" s="201"/>
      <c r="J30" s="184">
        <v>120</v>
      </c>
      <c r="K30" s="201">
        <v>7900</v>
      </c>
      <c r="L30" s="184">
        <v>10290</v>
      </c>
      <c r="M30" s="201"/>
      <c r="N30" s="184"/>
      <c r="O30" s="201"/>
      <c r="P30" s="184"/>
      <c r="Q30" s="201"/>
      <c r="R30" s="184"/>
      <c r="S30" s="201"/>
      <c r="T30" s="184"/>
      <c r="U30" s="201"/>
      <c r="V30" s="184"/>
    </row>
    <row r="31" spans="1:22" ht="12.75" customHeight="1" hidden="1">
      <c r="A31" s="199">
        <v>3225</v>
      </c>
      <c r="B31" s="200" t="s">
        <v>65</v>
      </c>
      <c r="C31" s="201">
        <f t="shared" si="11"/>
        <v>9000</v>
      </c>
      <c r="D31" s="184">
        <f t="shared" si="10"/>
        <v>18350</v>
      </c>
      <c r="E31" s="201"/>
      <c r="F31" s="184"/>
      <c r="G31" s="201">
        <v>4000</v>
      </c>
      <c r="H31" s="184">
        <v>1330</v>
      </c>
      <c r="I31" s="201"/>
      <c r="J31" s="184"/>
      <c r="K31" s="201">
        <v>5000</v>
      </c>
      <c r="L31" s="184">
        <v>2805</v>
      </c>
      <c r="M31" s="201"/>
      <c r="N31" s="184"/>
      <c r="O31" s="201"/>
      <c r="P31" s="184">
        <v>14215</v>
      </c>
      <c r="Q31" s="201"/>
      <c r="R31" s="184"/>
      <c r="S31" s="201"/>
      <c r="T31" s="184"/>
      <c r="U31" s="201"/>
      <c r="V31" s="184"/>
    </row>
    <row r="32" spans="1:25" ht="25.5" customHeight="1" hidden="1">
      <c r="A32" s="199">
        <v>3226</v>
      </c>
      <c r="B32" s="200" t="s">
        <v>66</v>
      </c>
      <c r="C32" s="201">
        <f t="shared" si="11"/>
        <v>0</v>
      </c>
      <c r="D32" s="184">
        <f t="shared" si="10"/>
        <v>0</v>
      </c>
      <c r="E32" s="201"/>
      <c r="F32" s="184"/>
      <c r="G32" s="201"/>
      <c r="H32" s="184"/>
      <c r="I32" s="201"/>
      <c r="J32" s="184"/>
      <c r="K32" s="201"/>
      <c r="L32" s="184"/>
      <c r="M32" s="201"/>
      <c r="N32" s="184"/>
      <c r="O32" s="201"/>
      <c r="P32" s="184"/>
      <c r="Q32" s="201"/>
      <c r="R32" s="184"/>
      <c r="S32" s="201"/>
      <c r="T32" s="184"/>
      <c r="U32" s="201"/>
      <c r="V32" s="184"/>
      <c r="W32" s="53"/>
      <c r="X32" s="53"/>
      <c r="Y32" s="53"/>
    </row>
    <row r="33" spans="1:25" ht="25.5" customHeight="1" hidden="1">
      <c r="A33" s="199">
        <v>3227</v>
      </c>
      <c r="B33" s="200" t="s">
        <v>67</v>
      </c>
      <c r="C33" s="201">
        <f t="shared" si="11"/>
        <v>1000</v>
      </c>
      <c r="D33" s="184">
        <f t="shared" si="10"/>
        <v>240</v>
      </c>
      <c r="E33" s="201"/>
      <c r="F33" s="184"/>
      <c r="G33" s="201"/>
      <c r="H33" s="184"/>
      <c r="I33" s="201"/>
      <c r="J33" s="184"/>
      <c r="K33" s="201">
        <v>1000</v>
      </c>
      <c r="L33" s="184">
        <v>240</v>
      </c>
      <c r="M33" s="201"/>
      <c r="N33" s="184"/>
      <c r="O33" s="201">
        <v>0</v>
      </c>
      <c r="P33" s="184">
        <v>0</v>
      </c>
      <c r="Q33" s="201"/>
      <c r="R33" s="184"/>
      <c r="S33" s="201"/>
      <c r="T33" s="184"/>
      <c r="U33" s="201"/>
      <c r="V33" s="184"/>
      <c r="W33" s="53"/>
      <c r="X33" s="53"/>
      <c r="Y33" s="53"/>
    </row>
    <row r="34" spans="1:25" ht="12.75">
      <c r="A34" s="197">
        <v>323</v>
      </c>
      <c r="B34" s="198" t="s">
        <v>19</v>
      </c>
      <c r="C34" s="201">
        <f>SUM(C35:C43)</f>
        <v>257070</v>
      </c>
      <c r="D34" s="195">
        <f>SUM(F34+H34+J34+L34+N34+P34+R34+T34)</f>
        <v>232386</v>
      </c>
      <c r="E34" s="194">
        <f aca="true" t="shared" si="12" ref="E34:U34">SUM(E35:E43)</f>
        <v>0</v>
      </c>
      <c r="F34" s="195">
        <f>SUM(F35:F43)</f>
        <v>0</v>
      </c>
      <c r="G34" s="194">
        <f t="shared" si="12"/>
        <v>47000</v>
      </c>
      <c r="H34" s="195">
        <f>SUM(H35:H43)</f>
        <v>26731</v>
      </c>
      <c r="I34" s="194">
        <f t="shared" si="12"/>
        <v>40500</v>
      </c>
      <c r="J34" s="195">
        <f>SUM(J35:J43)</f>
        <v>5840</v>
      </c>
      <c r="K34" s="194">
        <f t="shared" si="12"/>
        <v>158970</v>
      </c>
      <c r="L34" s="195">
        <f>SUM(L35:L43)</f>
        <v>191520</v>
      </c>
      <c r="M34" s="194">
        <f t="shared" si="12"/>
        <v>0</v>
      </c>
      <c r="N34" s="195">
        <f>SUM(N35:N43)</f>
        <v>0</v>
      </c>
      <c r="O34" s="194">
        <f t="shared" si="12"/>
        <v>10600</v>
      </c>
      <c r="P34" s="195">
        <f>SUM(P35:P43)</f>
        <v>8295</v>
      </c>
      <c r="Q34" s="194">
        <f t="shared" si="12"/>
        <v>0</v>
      </c>
      <c r="R34" s="195">
        <f>SUM(R35:R43)</f>
        <v>0</v>
      </c>
      <c r="S34" s="194">
        <f t="shared" si="12"/>
        <v>0</v>
      </c>
      <c r="T34" s="195">
        <f>SUM(T35:T43)</f>
        <v>0</v>
      </c>
      <c r="U34" s="194">
        <f t="shared" si="12"/>
        <v>0</v>
      </c>
      <c r="V34" s="195">
        <f>SUM(V35:V43)</f>
        <v>6030</v>
      </c>
      <c r="W34" s="53"/>
      <c r="X34" s="53"/>
      <c r="Y34" s="53"/>
    </row>
    <row r="35" spans="1:25" ht="12.75" customHeight="1" hidden="1">
      <c r="A35" s="199">
        <v>3231</v>
      </c>
      <c r="B35" s="200" t="s">
        <v>68</v>
      </c>
      <c r="C35" s="201">
        <f aca="true" t="shared" si="13" ref="C35:C43">SUM(E35+G35+I35+K35+M35+O35+Q35+S35+U35)</f>
        <v>55500</v>
      </c>
      <c r="D35" s="184">
        <f t="shared" si="10"/>
        <v>13791</v>
      </c>
      <c r="E35" s="201"/>
      <c r="F35" s="184"/>
      <c r="G35" s="201"/>
      <c r="H35" s="184">
        <v>26</v>
      </c>
      <c r="I35" s="201">
        <v>40500</v>
      </c>
      <c r="J35" s="184">
        <v>0</v>
      </c>
      <c r="K35" s="201">
        <v>15000</v>
      </c>
      <c r="L35" s="184">
        <v>13765</v>
      </c>
      <c r="M35" s="201"/>
      <c r="N35" s="184"/>
      <c r="O35" s="201"/>
      <c r="P35" s="184"/>
      <c r="Q35" s="201"/>
      <c r="R35" s="184"/>
      <c r="S35" s="201"/>
      <c r="T35" s="184"/>
      <c r="U35" s="201"/>
      <c r="V35" s="184"/>
      <c r="W35" s="53"/>
      <c r="X35" s="53"/>
      <c r="Y35" s="53"/>
    </row>
    <row r="36" spans="1:25" ht="25.5" customHeight="1" hidden="1">
      <c r="A36" s="199">
        <v>3232</v>
      </c>
      <c r="B36" s="200" t="s">
        <v>69</v>
      </c>
      <c r="C36" s="201">
        <f t="shared" si="13"/>
        <v>83000</v>
      </c>
      <c r="D36" s="184">
        <f t="shared" si="10"/>
        <v>96410</v>
      </c>
      <c r="E36" s="201"/>
      <c r="F36" s="184"/>
      <c r="G36" s="201">
        <v>10000</v>
      </c>
      <c r="H36" s="184">
        <v>400</v>
      </c>
      <c r="I36" s="201"/>
      <c r="J36" s="184"/>
      <c r="K36" s="201">
        <v>73000</v>
      </c>
      <c r="L36" s="184">
        <v>89980</v>
      </c>
      <c r="M36" s="201"/>
      <c r="N36" s="184"/>
      <c r="O36" s="201"/>
      <c r="P36" s="184"/>
      <c r="Q36" s="201"/>
      <c r="R36" s="184"/>
      <c r="S36" s="201"/>
      <c r="T36" s="184"/>
      <c r="U36" s="201"/>
      <c r="V36" s="184">
        <v>6030</v>
      </c>
      <c r="W36" s="53"/>
      <c r="X36" s="53"/>
      <c r="Y36" s="53"/>
    </row>
    <row r="37" spans="1:25" ht="12.75" customHeight="1" hidden="1">
      <c r="A37" s="199">
        <v>3233</v>
      </c>
      <c r="B37" s="200" t="s">
        <v>70</v>
      </c>
      <c r="C37" s="201">
        <f t="shared" si="13"/>
        <v>8170</v>
      </c>
      <c r="D37" s="184">
        <f t="shared" si="10"/>
        <v>4360</v>
      </c>
      <c r="E37" s="201"/>
      <c r="F37" s="184"/>
      <c r="G37" s="201"/>
      <c r="H37" s="184">
        <v>0</v>
      </c>
      <c r="I37" s="201"/>
      <c r="J37" s="184">
        <v>2440</v>
      </c>
      <c r="K37" s="201">
        <v>8170</v>
      </c>
      <c r="L37" s="184">
        <v>1920</v>
      </c>
      <c r="M37" s="201"/>
      <c r="N37" s="184"/>
      <c r="O37" s="201"/>
      <c r="P37" s="184"/>
      <c r="Q37" s="201"/>
      <c r="R37" s="184"/>
      <c r="S37" s="201"/>
      <c r="T37" s="184"/>
      <c r="U37" s="201"/>
      <c r="V37" s="184"/>
      <c r="W37" s="53"/>
      <c r="X37" s="53"/>
      <c r="Y37" s="53"/>
    </row>
    <row r="38" spans="1:25" ht="12.75" customHeight="1" hidden="1">
      <c r="A38" s="199">
        <v>3234</v>
      </c>
      <c r="B38" s="200" t="s">
        <v>71</v>
      </c>
      <c r="C38" s="201">
        <f t="shared" si="13"/>
        <v>31950</v>
      </c>
      <c r="D38" s="184">
        <f t="shared" si="10"/>
        <v>27240</v>
      </c>
      <c r="E38" s="201"/>
      <c r="F38" s="184"/>
      <c r="G38" s="201">
        <v>16000</v>
      </c>
      <c r="H38" s="184">
        <v>5745</v>
      </c>
      <c r="I38" s="201"/>
      <c r="J38" s="184"/>
      <c r="K38" s="201">
        <v>15950</v>
      </c>
      <c r="L38" s="258">
        <v>21495</v>
      </c>
      <c r="M38" s="201"/>
      <c r="N38" s="184"/>
      <c r="O38" s="201"/>
      <c r="P38" s="184"/>
      <c r="Q38" s="201"/>
      <c r="R38" s="184"/>
      <c r="S38" s="201"/>
      <c r="T38" s="184"/>
      <c r="U38" s="201"/>
      <c r="V38" s="184"/>
      <c r="W38" s="53"/>
      <c r="X38" s="53"/>
      <c r="Y38" s="53"/>
    </row>
    <row r="39" spans="1:25" ht="12.75" customHeight="1" hidden="1">
      <c r="A39" s="199">
        <v>3235</v>
      </c>
      <c r="B39" s="200" t="s">
        <v>72</v>
      </c>
      <c r="C39" s="201">
        <f t="shared" si="13"/>
        <v>16700</v>
      </c>
      <c r="D39" s="184">
        <f t="shared" si="10"/>
        <v>24175</v>
      </c>
      <c r="E39" s="201"/>
      <c r="F39" s="184"/>
      <c r="G39" s="201">
        <v>13500</v>
      </c>
      <c r="H39" s="184">
        <v>13500</v>
      </c>
      <c r="I39" s="201"/>
      <c r="J39" s="184"/>
      <c r="K39" s="201">
        <v>3200</v>
      </c>
      <c r="L39" s="258">
        <v>10675</v>
      </c>
      <c r="M39" s="201"/>
      <c r="N39" s="184"/>
      <c r="O39" s="201"/>
      <c r="P39" s="184"/>
      <c r="Q39" s="201"/>
      <c r="R39" s="184"/>
      <c r="S39" s="201"/>
      <c r="T39" s="184"/>
      <c r="U39" s="201"/>
      <c r="V39" s="184"/>
      <c r="W39" s="53"/>
      <c r="X39" s="53"/>
      <c r="Y39" s="53"/>
    </row>
    <row r="40" spans="1:25" ht="12.75" customHeight="1" hidden="1">
      <c r="A40" s="199">
        <v>3236</v>
      </c>
      <c r="B40" s="200" t="s">
        <v>73</v>
      </c>
      <c r="C40" s="201">
        <f t="shared" si="13"/>
        <v>0</v>
      </c>
      <c r="D40" s="184">
        <f t="shared" si="10"/>
        <v>1980</v>
      </c>
      <c r="E40" s="201"/>
      <c r="F40" s="184"/>
      <c r="G40" s="201"/>
      <c r="H40" s="184"/>
      <c r="I40" s="201"/>
      <c r="J40" s="184">
        <v>1980</v>
      </c>
      <c r="K40" s="201"/>
      <c r="L40" s="258"/>
      <c r="M40" s="201"/>
      <c r="N40" s="184"/>
      <c r="O40" s="201"/>
      <c r="P40" s="184"/>
      <c r="Q40" s="201"/>
      <c r="R40" s="184"/>
      <c r="S40" s="201"/>
      <c r="T40" s="184"/>
      <c r="U40" s="201"/>
      <c r="V40" s="184"/>
      <c r="W40" s="53"/>
      <c r="X40" s="53"/>
      <c r="Y40" s="53"/>
    </row>
    <row r="41" spans="1:25" ht="12.75" customHeight="1" hidden="1">
      <c r="A41" s="199">
        <v>3237</v>
      </c>
      <c r="B41" s="200" t="s">
        <v>74</v>
      </c>
      <c r="C41" s="201">
        <f t="shared" si="13"/>
        <v>10600</v>
      </c>
      <c r="D41" s="184">
        <f t="shared" si="10"/>
        <v>9250</v>
      </c>
      <c r="E41" s="201">
        <v>0</v>
      </c>
      <c r="F41" s="184">
        <v>0</v>
      </c>
      <c r="G41" s="201"/>
      <c r="H41" s="184"/>
      <c r="I41" s="201"/>
      <c r="J41" s="184"/>
      <c r="K41" s="201"/>
      <c r="L41" s="184">
        <v>1000</v>
      </c>
      <c r="M41" s="201"/>
      <c r="N41" s="184"/>
      <c r="O41" s="201">
        <v>10600</v>
      </c>
      <c r="P41" s="184">
        <v>8250</v>
      </c>
      <c r="Q41" s="201"/>
      <c r="R41" s="184"/>
      <c r="S41" s="201"/>
      <c r="T41" s="184"/>
      <c r="U41" s="201"/>
      <c r="V41" s="184"/>
      <c r="W41" s="53"/>
      <c r="X41" s="53"/>
      <c r="Y41" s="53"/>
    </row>
    <row r="42" spans="1:22" ht="12.75" customHeight="1" hidden="1">
      <c r="A42" s="199">
        <v>3238</v>
      </c>
      <c r="B42" s="200" t="s">
        <v>75</v>
      </c>
      <c r="C42" s="201">
        <f t="shared" si="13"/>
        <v>7950</v>
      </c>
      <c r="D42" s="184">
        <f t="shared" si="10"/>
        <v>11185</v>
      </c>
      <c r="E42" s="201"/>
      <c r="F42" s="184"/>
      <c r="G42" s="201"/>
      <c r="H42" s="184"/>
      <c r="I42" s="201"/>
      <c r="J42" s="184"/>
      <c r="K42" s="201">
        <v>7950</v>
      </c>
      <c r="L42" s="184">
        <v>11185</v>
      </c>
      <c r="M42" s="201"/>
      <c r="N42" s="184"/>
      <c r="O42" s="201"/>
      <c r="P42" s="184"/>
      <c r="Q42" s="201"/>
      <c r="R42" s="184"/>
      <c r="S42" s="201"/>
      <c r="T42" s="184"/>
      <c r="U42" s="201"/>
      <c r="V42" s="184"/>
    </row>
    <row r="43" spans="1:22" ht="12.75" customHeight="1" hidden="1">
      <c r="A43" s="199">
        <v>3239</v>
      </c>
      <c r="B43" s="200" t="s">
        <v>76</v>
      </c>
      <c r="C43" s="201">
        <f t="shared" si="13"/>
        <v>43200</v>
      </c>
      <c r="D43" s="184">
        <f t="shared" si="10"/>
        <v>50025</v>
      </c>
      <c r="E43" s="201"/>
      <c r="F43" s="184"/>
      <c r="G43" s="201">
        <v>7500</v>
      </c>
      <c r="H43" s="184">
        <v>7060</v>
      </c>
      <c r="I43" s="201"/>
      <c r="J43" s="184">
        <v>1420</v>
      </c>
      <c r="K43" s="201">
        <v>35700</v>
      </c>
      <c r="L43" s="184">
        <v>41500</v>
      </c>
      <c r="M43" s="201"/>
      <c r="N43" s="184"/>
      <c r="O43" s="201"/>
      <c r="P43" s="184">
        <v>45</v>
      </c>
      <c r="Q43" s="201"/>
      <c r="R43" s="184"/>
      <c r="S43" s="201"/>
      <c r="T43" s="184"/>
      <c r="U43" s="201"/>
      <c r="V43" s="184"/>
    </row>
    <row r="44" spans="1:22" ht="24">
      <c r="A44" s="192">
        <v>324</v>
      </c>
      <c r="B44" s="193" t="s">
        <v>86</v>
      </c>
      <c r="C44" s="194">
        <f>SUM(E44+G44+I44+K44+M44+O44+Q44+S44+U44)</f>
        <v>7430</v>
      </c>
      <c r="D44" s="195">
        <f t="shared" si="10"/>
        <v>15295</v>
      </c>
      <c r="E44" s="194">
        <f>SUM(E45)</f>
        <v>0</v>
      </c>
      <c r="F44" s="195">
        <f>SUM(F45)</f>
        <v>0</v>
      </c>
      <c r="G44" s="194">
        <f>SUM(G45)</f>
        <v>430</v>
      </c>
      <c r="H44" s="195">
        <f>SUM(H45)</f>
        <v>0</v>
      </c>
      <c r="I44" s="194">
        <f aca="true" t="shared" si="14" ref="I44:V44">SUM(I45)</f>
        <v>0</v>
      </c>
      <c r="J44" s="195">
        <f t="shared" si="14"/>
        <v>0</v>
      </c>
      <c r="K44" s="194">
        <f t="shared" si="14"/>
        <v>1000</v>
      </c>
      <c r="L44" s="195">
        <f t="shared" si="14"/>
        <v>0</v>
      </c>
      <c r="M44" s="194">
        <f t="shared" si="14"/>
        <v>0</v>
      </c>
      <c r="N44" s="195">
        <f t="shared" si="14"/>
        <v>0</v>
      </c>
      <c r="O44" s="194">
        <f t="shared" si="14"/>
        <v>6000</v>
      </c>
      <c r="P44" s="195">
        <f t="shared" si="14"/>
        <v>15295</v>
      </c>
      <c r="Q44" s="194">
        <f t="shared" si="14"/>
        <v>0</v>
      </c>
      <c r="R44" s="195">
        <f t="shared" si="14"/>
        <v>0</v>
      </c>
      <c r="S44" s="194">
        <f t="shared" si="14"/>
        <v>0</v>
      </c>
      <c r="T44" s="195">
        <f t="shared" si="14"/>
        <v>0</v>
      </c>
      <c r="U44" s="194">
        <f t="shared" si="14"/>
        <v>0</v>
      </c>
      <c r="V44" s="195">
        <f t="shared" si="14"/>
        <v>0</v>
      </c>
    </row>
    <row r="45" spans="1:22" ht="12.75" customHeight="1" hidden="1">
      <c r="A45" s="199">
        <v>3241</v>
      </c>
      <c r="B45" s="200" t="s">
        <v>86</v>
      </c>
      <c r="C45" s="194">
        <f>SUM(E45+G45+I45+K45+M45+O45+Q45+S45+U45)</f>
        <v>7430</v>
      </c>
      <c r="D45" s="184">
        <f t="shared" si="10"/>
        <v>15295</v>
      </c>
      <c r="E45" s="201"/>
      <c r="F45" s="184"/>
      <c r="G45" s="201">
        <v>430</v>
      </c>
      <c r="H45" s="184">
        <v>0</v>
      </c>
      <c r="I45" s="201"/>
      <c r="J45" s="184"/>
      <c r="K45" s="201">
        <v>1000</v>
      </c>
      <c r="L45" s="184">
        <v>0</v>
      </c>
      <c r="M45" s="201"/>
      <c r="N45" s="184"/>
      <c r="O45" s="201">
        <v>6000</v>
      </c>
      <c r="P45" s="184">
        <v>15295</v>
      </c>
      <c r="Q45" s="201"/>
      <c r="R45" s="184"/>
      <c r="S45" s="201"/>
      <c r="T45" s="184"/>
      <c r="U45" s="201"/>
      <c r="V45" s="184"/>
    </row>
    <row r="46" spans="1:22" ht="24">
      <c r="A46" s="192">
        <v>329</v>
      </c>
      <c r="B46" s="193" t="s">
        <v>87</v>
      </c>
      <c r="C46" s="194">
        <f>SUM(E46+G46+I46+K46+M46+O46+Q46+S46+U46)</f>
        <v>131850</v>
      </c>
      <c r="D46" s="195">
        <f t="shared" si="10"/>
        <v>81890</v>
      </c>
      <c r="E46" s="194">
        <f aca="true" t="shared" si="15" ref="E46:U46">SUM(E47:E52)</f>
        <v>0</v>
      </c>
      <c r="F46" s="195">
        <f>SUM(F47:F52)</f>
        <v>0</v>
      </c>
      <c r="G46" s="194">
        <f t="shared" si="15"/>
        <v>10000</v>
      </c>
      <c r="H46" s="195">
        <f>SUM(H47:H52)</f>
        <v>405</v>
      </c>
      <c r="I46" s="194">
        <f t="shared" si="15"/>
        <v>62800</v>
      </c>
      <c r="J46" s="195">
        <f>SUM(J47:J52)</f>
        <v>22315</v>
      </c>
      <c r="K46" s="194">
        <f t="shared" si="15"/>
        <v>24950</v>
      </c>
      <c r="L46" s="195">
        <f>SUM(L47:L52)</f>
        <v>20880</v>
      </c>
      <c r="M46" s="194">
        <f t="shared" si="15"/>
        <v>0</v>
      </c>
      <c r="N46" s="195">
        <f>SUM(N47:N52)</f>
        <v>0</v>
      </c>
      <c r="O46" s="194">
        <f t="shared" si="15"/>
        <v>27600</v>
      </c>
      <c r="P46" s="195">
        <f>SUM(P47:P52)</f>
        <v>29545</v>
      </c>
      <c r="Q46" s="194">
        <f t="shared" si="15"/>
        <v>0</v>
      </c>
      <c r="R46" s="195">
        <f>SUM(R47:R52)</f>
        <v>0</v>
      </c>
      <c r="S46" s="194">
        <f t="shared" si="15"/>
        <v>6500</v>
      </c>
      <c r="T46" s="195">
        <f>SUM(T47:T52)</f>
        <v>4120</v>
      </c>
      <c r="U46" s="194">
        <f t="shared" si="15"/>
        <v>0</v>
      </c>
      <c r="V46" s="195">
        <f>SUM(V47:V52)</f>
        <v>4625</v>
      </c>
    </row>
    <row r="47" spans="1:22" ht="12.75" customHeight="1" hidden="1">
      <c r="A47" s="199">
        <v>3292</v>
      </c>
      <c r="B47" s="200" t="s">
        <v>88</v>
      </c>
      <c r="C47" s="194">
        <f aca="true" t="shared" si="16" ref="C47:C52">SUM(E47+G47+I47+K47+M47+O47+Q47+S47+U47)</f>
        <v>13300</v>
      </c>
      <c r="D47" s="184">
        <f t="shared" si="10"/>
        <v>27690</v>
      </c>
      <c r="E47" s="201"/>
      <c r="F47" s="184"/>
      <c r="G47" s="201"/>
      <c r="H47" s="184">
        <v>405</v>
      </c>
      <c r="I47" s="201">
        <v>10800</v>
      </c>
      <c r="J47" s="184">
        <v>9630</v>
      </c>
      <c r="K47" s="201">
        <v>2500</v>
      </c>
      <c r="L47" s="184">
        <v>13030</v>
      </c>
      <c r="M47" s="201"/>
      <c r="N47" s="184"/>
      <c r="O47" s="201"/>
      <c r="P47" s="184"/>
      <c r="Q47" s="201"/>
      <c r="R47" s="184"/>
      <c r="S47" s="201"/>
      <c r="T47" s="184"/>
      <c r="U47" s="201"/>
      <c r="V47" s="184">
        <v>4625</v>
      </c>
    </row>
    <row r="48" spans="1:22" ht="12.75" customHeight="1" hidden="1">
      <c r="A48" s="199">
        <v>3293</v>
      </c>
      <c r="B48" s="200" t="s">
        <v>89</v>
      </c>
      <c r="C48" s="194">
        <f t="shared" si="16"/>
        <v>6100</v>
      </c>
      <c r="D48" s="184">
        <f t="shared" si="10"/>
        <v>1640</v>
      </c>
      <c r="E48" s="201"/>
      <c r="F48" s="184"/>
      <c r="G48" s="201">
        <v>3000</v>
      </c>
      <c r="H48" s="184">
        <v>0</v>
      </c>
      <c r="I48" s="201"/>
      <c r="J48" s="184"/>
      <c r="K48" s="201">
        <v>2500</v>
      </c>
      <c r="L48" s="184">
        <v>1325</v>
      </c>
      <c r="M48" s="201"/>
      <c r="N48" s="184"/>
      <c r="O48" s="201">
        <v>600</v>
      </c>
      <c r="P48" s="184">
        <v>315</v>
      </c>
      <c r="Q48" s="201"/>
      <c r="R48" s="184"/>
      <c r="S48" s="201"/>
      <c r="T48" s="184"/>
      <c r="U48" s="201"/>
      <c r="V48" s="184"/>
    </row>
    <row r="49" spans="1:22" ht="12.75" customHeight="1" hidden="1">
      <c r="A49" s="199">
        <v>3294</v>
      </c>
      <c r="B49" s="200" t="s">
        <v>104</v>
      </c>
      <c r="C49" s="194">
        <f t="shared" si="16"/>
        <v>1500</v>
      </c>
      <c r="D49" s="184">
        <f t="shared" si="10"/>
        <v>670</v>
      </c>
      <c r="E49" s="201"/>
      <c r="F49" s="184"/>
      <c r="G49" s="201"/>
      <c r="H49" s="184"/>
      <c r="I49" s="201"/>
      <c r="J49" s="184"/>
      <c r="K49" s="201">
        <v>1500</v>
      </c>
      <c r="L49" s="184">
        <v>670</v>
      </c>
      <c r="M49" s="201"/>
      <c r="N49" s="184"/>
      <c r="O49" s="201"/>
      <c r="P49" s="184"/>
      <c r="Q49" s="201"/>
      <c r="R49" s="184"/>
      <c r="S49" s="201"/>
      <c r="T49" s="184"/>
      <c r="U49" s="201"/>
      <c r="V49" s="184"/>
    </row>
    <row r="50" spans="1:22" ht="12.75" customHeight="1" hidden="1">
      <c r="A50" s="199">
        <v>3295</v>
      </c>
      <c r="B50" s="200" t="s">
        <v>95</v>
      </c>
      <c r="C50" s="194">
        <f t="shared" si="16"/>
        <v>34000</v>
      </c>
      <c r="D50" s="184">
        <f t="shared" si="10"/>
        <v>30635</v>
      </c>
      <c r="E50" s="201"/>
      <c r="F50" s="184"/>
      <c r="G50" s="201"/>
      <c r="H50" s="184"/>
      <c r="I50" s="201"/>
      <c r="J50" s="184"/>
      <c r="K50" s="201">
        <v>7000</v>
      </c>
      <c r="L50" s="184">
        <v>1405</v>
      </c>
      <c r="M50" s="201"/>
      <c r="N50" s="184"/>
      <c r="O50" s="201">
        <v>27000</v>
      </c>
      <c r="P50" s="184">
        <v>29230</v>
      </c>
      <c r="Q50" s="201"/>
      <c r="R50" s="184"/>
      <c r="S50" s="201"/>
      <c r="T50" s="184"/>
      <c r="U50" s="201"/>
      <c r="V50" s="184"/>
    </row>
    <row r="51" spans="1:22" ht="12.75" customHeight="1" hidden="1">
      <c r="A51" s="199">
        <v>3296</v>
      </c>
      <c r="B51" s="200" t="s">
        <v>103</v>
      </c>
      <c r="C51" s="194">
        <f t="shared" si="16"/>
        <v>10000</v>
      </c>
      <c r="D51" s="184">
        <f t="shared" si="10"/>
        <v>0</v>
      </c>
      <c r="E51" s="201"/>
      <c r="F51" s="184"/>
      <c r="G51" s="201"/>
      <c r="H51" s="184"/>
      <c r="I51" s="201"/>
      <c r="J51" s="184"/>
      <c r="K51" s="201">
        <v>10000</v>
      </c>
      <c r="L51" s="184">
        <v>0</v>
      </c>
      <c r="M51" s="201"/>
      <c r="N51" s="184"/>
      <c r="O51" s="201"/>
      <c r="P51" s="184"/>
      <c r="Q51" s="201"/>
      <c r="R51" s="184"/>
      <c r="S51" s="201"/>
      <c r="T51" s="184"/>
      <c r="U51" s="201"/>
      <c r="V51" s="184"/>
    </row>
    <row r="52" spans="1:22" ht="12.75" customHeight="1" hidden="1">
      <c r="A52" s="199">
        <v>3299</v>
      </c>
      <c r="B52" s="200" t="s">
        <v>87</v>
      </c>
      <c r="C52" s="194">
        <f t="shared" si="16"/>
        <v>66950</v>
      </c>
      <c r="D52" s="184">
        <f t="shared" si="10"/>
        <v>21255</v>
      </c>
      <c r="E52" s="201"/>
      <c r="F52" s="184"/>
      <c r="G52" s="201">
        <v>7000</v>
      </c>
      <c r="H52" s="184">
        <v>0</v>
      </c>
      <c r="I52" s="201">
        <v>52000</v>
      </c>
      <c r="J52" s="184">
        <v>12685</v>
      </c>
      <c r="K52" s="201">
        <v>1450</v>
      </c>
      <c r="L52" s="184">
        <v>4450</v>
      </c>
      <c r="M52" s="201"/>
      <c r="N52" s="184"/>
      <c r="O52" s="201"/>
      <c r="P52" s="184"/>
      <c r="Q52" s="201"/>
      <c r="R52" s="184"/>
      <c r="S52" s="201">
        <v>6500</v>
      </c>
      <c r="T52" s="184">
        <v>4120</v>
      </c>
      <c r="U52" s="201"/>
      <c r="V52" s="184"/>
    </row>
    <row r="53" spans="1:22" s="3" customFormat="1" ht="12.75">
      <c r="A53" s="192">
        <v>34</v>
      </c>
      <c r="B53" s="193" t="s">
        <v>20</v>
      </c>
      <c r="C53" s="194">
        <f>SUM(C54)</f>
        <v>3560</v>
      </c>
      <c r="D53" s="195">
        <f t="shared" si="10"/>
        <v>3745</v>
      </c>
      <c r="E53" s="194">
        <f aca="true" t="shared" si="17" ref="E53:V53">SUM(E54)</f>
        <v>0</v>
      </c>
      <c r="F53" s="195">
        <f t="shared" si="17"/>
        <v>0</v>
      </c>
      <c r="G53" s="194">
        <f t="shared" si="17"/>
        <v>50</v>
      </c>
      <c r="H53" s="195">
        <f t="shared" si="17"/>
        <v>0</v>
      </c>
      <c r="I53" s="194">
        <f t="shared" si="17"/>
        <v>0</v>
      </c>
      <c r="J53" s="195">
        <f t="shared" si="17"/>
        <v>0</v>
      </c>
      <c r="K53" s="194">
        <f t="shared" si="17"/>
        <v>3510</v>
      </c>
      <c r="L53" s="195">
        <f t="shared" si="17"/>
        <v>3745</v>
      </c>
      <c r="M53" s="194">
        <f t="shared" si="17"/>
        <v>0</v>
      </c>
      <c r="N53" s="195">
        <f t="shared" si="17"/>
        <v>0</v>
      </c>
      <c r="O53" s="194">
        <f t="shared" si="17"/>
        <v>0</v>
      </c>
      <c r="P53" s="195">
        <f t="shared" si="17"/>
        <v>0</v>
      </c>
      <c r="Q53" s="194">
        <f t="shared" si="17"/>
        <v>0</v>
      </c>
      <c r="R53" s="195">
        <f t="shared" si="17"/>
        <v>0</v>
      </c>
      <c r="S53" s="194">
        <f t="shared" si="17"/>
        <v>0</v>
      </c>
      <c r="T53" s="195">
        <f t="shared" si="17"/>
        <v>0</v>
      </c>
      <c r="U53" s="194">
        <f t="shared" si="17"/>
        <v>0</v>
      </c>
      <c r="V53" s="195">
        <f t="shared" si="17"/>
        <v>0</v>
      </c>
    </row>
    <row r="54" spans="1:22" s="38" customFormat="1" ht="12.75">
      <c r="A54" s="197">
        <v>343</v>
      </c>
      <c r="B54" s="198" t="s">
        <v>21</v>
      </c>
      <c r="C54" s="194">
        <f>SUM(C55:C58)</f>
        <v>3560</v>
      </c>
      <c r="D54" s="195">
        <f t="shared" si="10"/>
        <v>3745</v>
      </c>
      <c r="E54" s="202">
        <f aca="true" t="shared" si="18" ref="E54:U54">SUM(E55,E56,E57,E58)</f>
        <v>0</v>
      </c>
      <c r="F54" s="203">
        <f>SUM(F55,F56,F57,F58)</f>
        <v>0</v>
      </c>
      <c r="G54" s="202">
        <f t="shared" si="18"/>
        <v>50</v>
      </c>
      <c r="H54" s="203">
        <f>SUM(H55,H56,H57,H58)</f>
        <v>0</v>
      </c>
      <c r="I54" s="202">
        <f t="shared" si="18"/>
        <v>0</v>
      </c>
      <c r="J54" s="203">
        <f>SUM(J55,J56,J57,J58)</f>
        <v>0</v>
      </c>
      <c r="K54" s="202">
        <f t="shared" si="18"/>
        <v>3510</v>
      </c>
      <c r="L54" s="203">
        <f>SUM(L55,L56,L57,L58)</f>
        <v>3745</v>
      </c>
      <c r="M54" s="202">
        <f t="shared" si="18"/>
        <v>0</v>
      </c>
      <c r="N54" s="203">
        <f>SUM(N55,N56,N57,N58)</f>
        <v>0</v>
      </c>
      <c r="O54" s="202">
        <f t="shared" si="18"/>
        <v>0</v>
      </c>
      <c r="P54" s="203">
        <f>SUM(P55,P56,P57,P58)</f>
        <v>0</v>
      </c>
      <c r="Q54" s="202">
        <f t="shared" si="18"/>
        <v>0</v>
      </c>
      <c r="R54" s="203">
        <f>SUM(R55,R56,R57,R58)</f>
        <v>0</v>
      </c>
      <c r="S54" s="202">
        <f t="shared" si="18"/>
        <v>0</v>
      </c>
      <c r="T54" s="203">
        <f>SUM(T55,T56,T57,T58)</f>
        <v>0</v>
      </c>
      <c r="U54" s="202">
        <f t="shared" si="18"/>
        <v>0</v>
      </c>
      <c r="V54" s="203">
        <f>SUM(V55,V56,V57,V58)</f>
        <v>0</v>
      </c>
    </row>
    <row r="55" spans="1:22" ht="25.5" customHeight="1" hidden="1">
      <c r="A55" s="199">
        <v>3431</v>
      </c>
      <c r="B55" s="200" t="s">
        <v>77</v>
      </c>
      <c r="C55" s="201">
        <f>SUM(E55+G55+I55+K55+M55+O55+Q55+S55+U55)</f>
        <v>3500</v>
      </c>
      <c r="D55" s="184">
        <f t="shared" si="10"/>
        <v>3720</v>
      </c>
      <c r="E55" s="201"/>
      <c r="F55" s="184"/>
      <c r="G55" s="201"/>
      <c r="H55" s="184"/>
      <c r="I55" s="201"/>
      <c r="J55" s="184"/>
      <c r="K55" s="201">
        <v>3500</v>
      </c>
      <c r="L55" s="184">
        <v>3720</v>
      </c>
      <c r="M55" s="201"/>
      <c r="N55" s="184"/>
      <c r="O55" s="201"/>
      <c r="P55" s="184"/>
      <c r="Q55" s="201"/>
      <c r="R55" s="184"/>
      <c r="S55" s="201"/>
      <c r="T55" s="184"/>
      <c r="U55" s="201"/>
      <c r="V55" s="184"/>
    </row>
    <row r="56" spans="1:22" ht="25.5" customHeight="1" hidden="1">
      <c r="A56" s="199">
        <v>3432</v>
      </c>
      <c r="B56" s="200" t="s">
        <v>78</v>
      </c>
      <c r="C56" s="201">
        <f>SUM(E56+G56+I56+K56+M56+O56+Q56+S56+U56)</f>
        <v>10</v>
      </c>
      <c r="D56" s="184">
        <f t="shared" si="10"/>
        <v>25</v>
      </c>
      <c r="E56" s="201"/>
      <c r="F56" s="184"/>
      <c r="G56" s="201"/>
      <c r="H56" s="184"/>
      <c r="I56" s="201"/>
      <c r="J56" s="184"/>
      <c r="K56" s="201">
        <v>10</v>
      </c>
      <c r="L56" s="184">
        <v>25</v>
      </c>
      <c r="M56" s="201"/>
      <c r="N56" s="184"/>
      <c r="O56" s="201"/>
      <c r="P56" s="184"/>
      <c r="Q56" s="201"/>
      <c r="R56" s="184"/>
      <c r="S56" s="201"/>
      <c r="T56" s="184"/>
      <c r="U56" s="201"/>
      <c r="V56" s="184"/>
    </row>
    <row r="57" spans="1:22" ht="12.75" customHeight="1" hidden="1">
      <c r="A57" s="199">
        <v>3433</v>
      </c>
      <c r="B57" s="200" t="s">
        <v>79</v>
      </c>
      <c r="C57" s="201">
        <f>SUM(E57:V57)</f>
        <v>50</v>
      </c>
      <c r="D57" s="184">
        <f t="shared" si="10"/>
        <v>0</v>
      </c>
      <c r="E57" s="201"/>
      <c r="F57" s="184"/>
      <c r="G57" s="201">
        <v>50</v>
      </c>
      <c r="H57" s="184">
        <v>0</v>
      </c>
      <c r="I57" s="201"/>
      <c r="J57" s="184"/>
      <c r="K57" s="201"/>
      <c r="L57" s="184"/>
      <c r="M57" s="201"/>
      <c r="N57" s="184"/>
      <c r="O57" s="201"/>
      <c r="P57" s="184"/>
      <c r="Q57" s="201"/>
      <c r="R57" s="184"/>
      <c r="S57" s="201"/>
      <c r="T57" s="184"/>
      <c r="U57" s="201"/>
      <c r="V57" s="184"/>
    </row>
    <row r="58" spans="1:22" ht="25.5" customHeight="1" hidden="1">
      <c r="A58" s="199">
        <v>3434</v>
      </c>
      <c r="B58" s="200" t="s">
        <v>80</v>
      </c>
      <c r="C58" s="201">
        <f>SUM(E58:V58)</f>
        <v>0</v>
      </c>
      <c r="D58" s="184">
        <f t="shared" si="10"/>
        <v>0</v>
      </c>
      <c r="E58" s="201"/>
      <c r="F58" s="184">
        <v>0</v>
      </c>
      <c r="G58" s="201"/>
      <c r="H58" s="184"/>
      <c r="I58" s="201"/>
      <c r="J58" s="184"/>
      <c r="K58" s="201"/>
      <c r="L58" s="184"/>
      <c r="M58" s="201"/>
      <c r="N58" s="184"/>
      <c r="O58" s="201"/>
      <c r="P58" s="184"/>
      <c r="Q58" s="201"/>
      <c r="R58" s="184"/>
      <c r="S58" s="201"/>
      <c r="T58" s="184"/>
      <c r="U58" s="201"/>
      <c r="V58" s="184"/>
    </row>
    <row r="59" spans="1:22" ht="25.5" customHeight="1">
      <c r="A59" s="192">
        <v>37</v>
      </c>
      <c r="B59" s="193" t="s">
        <v>150</v>
      </c>
      <c r="C59" s="194">
        <v>0</v>
      </c>
      <c r="D59" s="195">
        <f t="shared" si="10"/>
        <v>112256</v>
      </c>
      <c r="E59" s="194"/>
      <c r="F59" s="195">
        <v>0</v>
      </c>
      <c r="G59" s="194"/>
      <c r="H59" s="195"/>
      <c r="I59" s="194"/>
      <c r="J59" s="195"/>
      <c r="K59" s="194"/>
      <c r="L59" s="195">
        <f>SUM(L60)</f>
        <v>110400</v>
      </c>
      <c r="M59" s="194"/>
      <c r="N59" s="195"/>
      <c r="O59" s="194"/>
      <c r="P59" s="195">
        <f>SUM(P60)</f>
        <v>1856</v>
      </c>
      <c r="Q59" s="194"/>
      <c r="R59" s="195"/>
      <c r="S59" s="194"/>
      <c r="T59" s="195"/>
      <c r="U59" s="194"/>
      <c r="V59" s="184"/>
    </row>
    <row r="60" spans="1:22" ht="25.5" customHeight="1">
      <c r="A60" s="192">
        <v>372</v>
      </c>
      <c r="B60" s="193" t="s">
        <v>151</v>
      </c>
      <c r="C60" s="194">
        <v>0</v>
      </c>
      <c r="D60" s="195">
        <f t="shared" si="10"/>
        <v>112256</v>
      </c>
      <c r="E60" s="194"/>
      <c r="F60" s="195">
        <v>0</v>
      </c>
      <c r="G60" s="194"/>
      <c r="H60" s="195"/>
      <c r="I60" s="194"/>
      <c r="J60" s="195"/>
      <c r="K60" s="194"/>
      <c r="L60" s="195">
        <f>SUM(L61:L62)</f>
        <v>110400</v>
      </c>
      <c r="M60" s="194"/>
      <c r="N60" s="195"/>
      <c r="O60" s="194"/>
      <c r="P60" s="195">
        <f>SUM(P62)</f>
        <v>1856</v>
      </c>
      <c r="Q60" s="194"/>
      <c r="R60" s="195"/>
      <c r="S60" s="194"/>
      <c r="T60" s="195"/>
      <c r="U60" s="194"/>
      <c r="V60" s="184"/>
    </row>
    <row r="61" spans="1:22" ht="25.5" customHeight="1" hidden="1">
      <c r="A61" s="199">
        <v>3721</v>
      </c>
      <c r="B61" s="200" t="s">
        <v>156</v>
      </c>
      <c r="C61" s="194"/>
      <c r="D61" s="195"/>
      <c r="E61" s="194"/>
      <c r="F61" s="195"/>
      <c r="G61" s="194"/>
      <c r="H61" s="195"/>
      <c r="I61" s="194"/>
      <c r="J61" s="195"/>
      <c r="K61" s="194"/>
      <c r="L61" s="195">
        <v>110400</v>
      </c>
      <c r="M61" s="194"/>
      <c r="N61" s="195"/>
      <c r="O61" s="194"/>
      <c r="P61" s="195"/>
      <c r="Q61" s="194"/>
      <c r="R61" s="195"/>
      <c r="S61" s="194"/>
      <c r="T61" s="195"/>
      <c r="U61" s="194"/>
      <c r="V61" s="184"/>
    </row>
    <row r="62" spans="1:22" ht="25.5" customHeight="1" hidden="1">
      <c r="A62" s="199">
        <v>3722</v>
      </c>
      <c r="B62" s="200" t="s">
        <v>152</v>
      </c>
      <c r="C62" s="201">
        <v>0</v>
      </c>
      <c r="D62" s="184">
        <f t="shared" si="10"/>
        <v>1856</v>
      </c>
      <c r="E62" s="201"/>
      <c r="F62" s="184">
        <v>0</v>
      </c>
      <c r="G62" s="201"/>
      <c r="H62" s="184"/>
      <c r="I62" s="201"/>
      <c r="J62" s="184"/>
      <c r="K62" s="201"/>
      <c r="L62" s="184"/>
      <c r="M62" s="201"/>
      <c r="N62" s="184"/>
      <c r="O62" s="201"/>
      <c r="P62" s="184">
        <v>1856</v>
      </c>
      <c r="Q62" s="201"/>
      <c r="R62" s="184"/>
      <c r="S62" s="201"/>
      <c r="T62" s="184"/>
      <c r="U62" s="201"/>
      <c r="V62" s="184"/>
    </row>
    <row r="63" spans="1:22" ht="12.75">
      <c r="A63" s="192">
        <v>38</v>
      </c>
      <c r="B63" s="193" t="s">
        <v>94</v>
      </c>
      <c r="C63" s="194">
        <f aca="true" t="shared" si="19" ref="C63:R63">SUM(C64)</f>
        <v>1500</v>
      </c>
      <c r="D63" s="195">
        <f t="shared" si="10"/>
        <v>1570</v>
      </c>
      <c r="E63" s="194">
        <f t="shared" si="19"/>
        <v>0</v>
      </c>
      <c r="F63" s="195">
        <f t="shared" si="19"/>
        <v>0</v>
      </c>
      <c r="G63" s="194">
        <f t="shared" si="19"/>
        <v>0</v>
      </c>
      <c r="H63" s="195">
        <f t="shared" si="19"/>
        <v>0</v>
      </c>
      <c r="I63" s="194">
        <f t="shared" si="19"/>
        <v>0</v>
      </c>
      <c r="J63" s="195">
        <f t="shared" si="19"/>
        <v>0</v>
      </c>
      <c r="K63" s="194">
        <f t="shared" si="19"/>
        <v>0</v>
      </c>
      <c r="L63" s="195">
        <f t="shared" si="19"/>
        <v>0</v>
      </c>
      <c r="M63" s="194">
        <f t="shared" si="19"/>
        <v>0</v>
      </c>
      <c r="N63" s="195">
        <f t="shared" si="19"/>
        <v>0</v>
      </c>
      <c r="O63" s="194">
        <f t="shared" si="19"/>
        <v>0</v>
      </c>
      <c r="P63" s="195">
        <f t="shared" si="19"/>
        <v>0</v>
      </c>
      <c r="Q63" s="194">
        <f t="shared" si="19"/>
        <v>0</v>
      </c>
      <c r="R63" s="195">
        <f t="shared" si="19"/>
        <v>0</v>
      </c>
      <c r="S63" s="194">
        <f>SUM(S64)</f>
        <v>1500</v>
      </c>
      <c r="T63" s="195">
        <f>SUM(T64)</f>
        <v>1570</v>
      </c>
      <c r="U63" s="194">
        <f>SUM(U64)</f>
        <v>0</v>
      </c>
      <c r="V63" s="195">
        <f>SUM(V64)</f>
        <v>0</v>
      </c>
    </row>
    <row r="64" spans="1:22" ht="12.75">
      <c r="A64" s="192">
        <v>381</v>
      </c>
      <c r="B64" s="193" t="s">
        <v>92</v>
      </c>
      <c r="C64" s="194">
        <f>SUM(C65)</f>
        <v>1500</v>
      </c>
      <c r="D64" s="195">
        <f t="shared" si="10"/>
        <v>1570</v>
      </c>
      <c r="E64" s="194">
        <f aca="true" t="shared" si="20" ref="E64:V64">SUM(E65)</f>
        <v>0</v>
      </c>
      <c r="F64" s="195">
        <f t="shared" si="20"/>
        <v>0</v>
      </c>
      <c r="G64" s="194">
        <f t="shared" si="20"/>
        <v>0</v>
      </c>
      <c r="H64" s="195">
        <f t="shared" si="20"/>
        <v>0</v>
      </c>
      <c r="I64" s="194">
        <f t="shared" si="20"/>
        <v>0</v>
      </c>
      <c r="J64" s="195">
        <f t="shared" si="20"/>
        <v>0</v>
      </c>
      <c r="K64" s="194">
        <f t="shared" si="20"/>
        <v>0</v>
      </c>
      <c r="L64" s="195">
        <f t="shared" si="20"/>
        <v>0</v>
      </c>
      <c r="M64" s="194">
        <f t="shared" si="20"/>
        <v>0</v>
      </c>
      <c r="N64" s="195">
        <f t="shared" si="20"/>
        <v>0</v>
      </c>
      <c r="O64" s="194">
        <f t="shared" si="20"/>
        <v>0</v>
      </c>
      <c r="P64" s="195">
        <f t="shared" si="20"/>
        <v>0</v>
      </c>
      <c r="Q64" s="194">
        <f t="shared" si="20"/>
        <v>0</v>
      </c>
      <c r="R64" s="195">
        <f t="shared" si="20"/>
        <v>0</v>
      </c>
      <c r="S64" s="194">
        <f t="shared" si="20"/>
        <v>1500</v>
      </c>
      <c r="T64" s="195">
        <f t="shared" si="20"/>
        <v>1570</v>
      </c>
      <c r="U64" s="194">
        <f t="shared" si="20"/>
        <v>0</v>
      </c>
      <c r="V64" s="195">
        <f t="shared" si="20"/>
        <v>0</v>
      </c>
    </row>
    <row r="65" spans="1:22" ht="12.75" hidden="1">
      <c r="A65" s="199">
        <v>3811</v>
      </c>
      <c r="B65" s="200" t="s">
        <v>93</v>
      </c>
      <c r="C65" s="201">
        <f>SUM(E65+G65+I65+K65+M65+O65+Q65+S65+U65)</f>
        <v>1500</v>
      </c>
      <c r="D65" s="184">
        <f t="shared" si="10"/>
        <v>1570</v>
      </c>
      <c r="E65" s="201"/>
      <c r="F65" s="184"/>
      <c r="G65" s="201"/>
      <c r="H65" s="184"/>
      <c r="I65" s="201"/>
      <c r="J65" s="184"/>
      <c r="K65" s="201"/>
      <c r="L65" s="184"/>
      <c r="M65" s="201"/>
      <c r="N65" s="184"/>
      <c r="O65" s="201"/>
      <c r="P65" s="184"/>
      <c r="Q65" s="201"/>
      <c r="R65" s="184"/>
      <c r="S65" s="201">
        <v>1500</v>
      </c>
      <c r="T65" s="184">
        <v>1570</v>
      </c>
      <c r="U65" s="201"/>
      <c r="V65" s="184"/>
    </row>
    <row r="66" spans="1:22" ht="24">
      <c r="A66" s="192">
        <v>4</v>
      </c>
      <c r="B66" s="193" t="s">
        <v>22</v>
      </c>
      <c r="C66" s="194">
        <f>SUM(E66+G66+I66+K66+M66+O66+Q66+S66+U66)</f>
        <v>314800</v>
      </c>
      <c r="D66" s="195">
        <f>SUM(D67+D82)</f>
        <v>407975</v>
      </c>
      <c r="E66" s="194">
        <f aca="true" t="shared" si="21" ref="E66:V66">SUM(E67)</f>
        <v>0</v>
      </c>
      <c r="F66" s="195">
        <f t="shared" si="21"/>
        <v>0</v>
      </c>
      <c r="G66" s="194">
        <f t="shared" si="21"/>
        <v>0</v>
      </c>
      <c r="H66" s="195">
        <f>SUM(H67+H82)</f>
        <v>28485</v>
      </c>
      <c r="I66" s="194">
        <f t="shared" si="21"/>
        <v>10800</v>
      </c>
      <c r="J66" s="195">
        <f t="shared" si="21"/>
        <v>1000</v>
      </c>
      <c r="K66" s="194">
        <f t="shared" si="21"/>
        <v>280000</v>
      </c>
      <c r="L66" s="195">
        <f>SUM(L67+L82)</f>
        <v>264180</v>
      </c>
      <c r="M66" s="194">
        <f t="shared" si="21"/>
        <v>0</v>
      </c>
      <c r="N66" s="195">
        <f t="shared" si="21"/>
        <v>0</v>
      </c>
      <c r="O66" s="194">
        <f t="shared" si="21"/>
        <v>24000</v>
      </c>
      <c r="P66" s="195">
        <f>SUM(P67+P82)</f>
        <v>105865</v>
      </c>
      <c r="Q66" s="194">
        <f t="shared" si="21"/>
        <v>0</v>
      </c>
      <c r="R66" s="195">
        <f t="shared" si="21"/>
        <v>0</v>
      </c>
      <c r="S66" s="194">
        <f t="shared" si="21"/>
        <v>0</v>
      </c>
      <c r="T66" s="195">
        <f t="shared" si="21"/>
        <v>0</v>
      </c>
      <c r="U66" s="194">
        <f t="shared" si="21"/>
        <v>0</v>
      </c>
      <c r="V66" s="195">
        <f t="shared" si="21"/>
        <v>0</v>
      </c>
    </row>
    <row r="67" spans="1:22" ht="24">
      <c r="A67" s="192">
        <v>42</v>
      </c>
      <c r="B67" s="193" t="s">
        <v>39</v>
      </c>
      <c r="C67" s="194">
        <f>SUM(C68+C79)</f>
        <v>314800</v>
      </c>
      <c r="D67" s="195">
        <f>SUM(D68+D73+D79+D81)</f>
        <v>128210</v>
      </c>
      <c r="E67" s="202">
        <f>SUM(E68)</f>
        <v>0</v>
      </c>
      <c r="F67" s="203">
        <f>SUM(F68)</f>
        <v>0</v>
      </c>
      <c r="G67" s="202">
        <f>SUM(G68:G81)</f>
        <v>0</v>
      </c>
      <c r="H67" s="203">
        <f>SUM(H68+H73+H79+H81)</f>
        <v>19760</v>
      </c>
      <c r="I67" s="202">
        <f>SUM(I68+I79)</f>
        <v>10800</v>
      </c>
      <c r="J67" s="203">
        <f>SUM(J68+J79)</f>
        <v>1000</v>
      </c>
      <c r="K67" s="202">
        <f>SUM(K68+K79)</f>
        <v>280000</v>
      </c>
      <c r="L67" s="203">
        <f>SUM(L68+L73+L79)</f>
        <v>9580</v>
      </c>
      <c r="M67" s="202">
        <f>SUM(M68+M79)</f>
        <v>0</v>
      </c>
      <c r="N67" s="203">
        <f>SUM(N68+N79)</f>
        <v>0</v>
      </c>
      <c r="O67" s="202">
        <f>SUM(O68+O79)</f>
        <v>24000</v>
      </c>
      <c r="P67" s="203">
        <f>SUM(P68+P73+P79)</f>
        <v>97870</v>
      </c>
      <c r="Q67" s="202">
        <f aca="true" t="shared" si="22" ref="Q67:V67">SUM(Q68:Q81)</f>
        <v>0</v>
      </c>
      <c r="R67" s="203">
        <f t="shared" si="22"/>
        <v>0</v>
      </c>
      <c r="S67" s="202">
        <f t="shared" si="22"/>
        <v>0</v>
      </c>
      <c r="T67" s="203">
        <f t="shared" si="22"/>
        <v>0</v>
      </c>
      <c r="U67" s="202">
        <f t="shared" si="22"/>
        <v>0</v>
      </c>
      <c r="V67" s="203">
        <f t="shared" si="22"/>
        <v>0</v>
      </c>
    </row>
    <row r="68" spans="1:22" ht="12.75">
      <c r="A68" s="197">
        <v>421</v>
      </c>
      <c r="B68" s="198" t="s">
        <v>36</v>
      </c>
      <c r="C68" s="194">
        <f>SUM(E68:V68)</f>
        <v>280000</v>
      </c>
      <c r="D68" s="195">
        <f t="shared" si="10"/>
        <v>0</v>
      </c>
      <c r="E68" s="202">
        <f aca="true" t="shared" si="23" ref="E68:U68">SUM(E69:E72)</f>
        <v>0</v>
      </c>
      <c r="F68" s="203">
        <f>SUM(F69:F72)</f>
        <v>0</v>
      </c>
      <c r="G68" s="202">
        <f t="shared" si="23"/>
        <v>0</v>
      </c>
      <c r="H68" s="203">
        <f>SUM(H69:H72)</f>
        <v>0</v>
      </c>
      <c r="I68" s="202">
        <f t="shared" si="23"/>
        <v>0</v>
      </c>
      <c r="J68" s="203">
        <f>SUM(J69:J72)</f>
        <v>0</v>
      </c>
      <c r="K68" s="202">
        <f t="shared" si="23"/>
        <v>280000</v>
      </c>
      <c r="L68" s="203">
        <f>SUM(L69:L72)</f>
        <v>0</v>
      </c>
      <c r="M68" s="202">
        <f t="shared" si="23"/>
        <v>0</v>
      </c>
      <c r="N68" s="203">
        <f>SUM(N69:N72)</f>
        <v>0</v>
      </c>
      <c r="O68" s="202">
        <f t="shared" si="23"/>
        <v>0</v>
      </c>
      <c r="P68" s="203">
        <f>SUM(P69:P72)</f>
        <v>0</v>
      </c>
      <c r="Q68" s="202">
        <f t="shared" si="23"/>
        <v>0</v>
      </c>
      <c r="R68" s="203">
        <f>SUM(R69:R72)</f>
        <v>0</v>
      </c>
      <c r="S68" s="202">
        <f t="shared" si="23"/>
        <v>0</v>
      </c>
      <c r="T68" s="203">
        <f>SUM(T69:T72)</f>
        <v>0</v>
      </c>
      <c r="U68" s="202">
        <f t="shared" si="23"/>
        <v>0</v>
      </c>
      <c r="V68" s="203">
        <f>SUM(V69:V72)</f>
        <v>0</v>
      </c>
    </row>
    <row r="69" spans="1:22" ht="12.75" customHeight="1" hidden="1">
      <c r="A69" s="199">
        <v>4211</v>
      </c>
      <c r="B69" s="200" t="s">
        <v>81</v>
      </c>
      <c r="C69" s="201">
        <f>SUM(E69:V69)</f>
        <v>0</v>
      </c>
      <c r="D69" s="184">
        <f t="shared" si="10"/>
        <v>0</v>
      </c>
      <c r="E69" s="201"/>
      <c r="F69" s="184"/>
      <c r="G69" s="201"/>
      <c r="H69" s="184"/>
      <c r="I69" s="201"/>
      <c r="J69" s="184"/>
      <c r="K69" s="201"/>
      <c r="L69" s="184"/>
      <c r="M69" s="201"/>
      <c r="N69" s="184"/>
      <c r="O69" s="201"/>
      <c r="P69" s="184"/>
      <c r="Q69" s="201"/>
      <c r="R69" s="184"/>
      <c r="S69" s="201"/>
      <c r="T69" s="184"/>
      <c r="U69" s="201"/>
      <c r="V69" s="184"/>
    </row>
    <row r="70" spans="1:22" ht="12.75" customHeight="1" hidden="1">
      <c r="A70" s="199">
        <v>4212</v>
      </c>
      <c r="B70" s="200" t="s">
        <v>119</v>
      </c>
      <c r="C70" s="201">
        <f>SUM(E70:V70)</f>
        <v>280000</v>
      </c>
      <c r="D70" s="184">
        <f t="shared" si="10"/>
        <v>0</v>
      </c>
      <c r="E70" s="201"/>
      <c r="F70" s="184"/>
      <c r="G70" s="201"/>
      <c r="H70" s="184"/>
      <c r="I70" s="201"/>
      <c r="J70" s="184"/>
      <c r="K70" s="201">
        <v>280000</v>
      </c>
      <c r="L70" s="184">
        <v>0</v>
      </c>
      <c r="M70" s="201"/>
      <c r="N70" s="184"/>
      <c r="O70" s="201"/>
      <c r="P70" s="184"/>
      <c r="Q70" s="201"/>
      <c r="R70" s="184"/>
      <c r="S70" s="201"/>
      <c r="T70" s="184"/>
      <c r="U70" s="201"/>
      <c r="V70" s="184"/>
    </row>
    <row r="71" spans="1:22" ht="25.5" customHeight="1" hidden="1">
      <c r="A71" s="199">
        <v>4213</v>
      </c>
      <c r="B71" s="200" t="s">
        <v>83</v>
      </c>
      <c r="C71" s="201">
        <f>SUM(E71:V71)</f>
        <v>0</v>
      </c>
      <c r="D71" s="184">
        <f t="shared" si="10"/>
        <v>0</v>
      </c>
      <c r="E71" s="201"/>
      <c r="F71" s="184"/>
      <c r="G71" s="201"/>
      <c r="H71" s="184"/>
      <c r="I71" s="201"/>
      <c r="J71" s="184"/>
      <c r="K71" s="201"/>
      <c r="L71" s="184"/>
      <c r="M71" s="201"/>
      <c r="N71" s="184"/>
      <c r="O71" s="201"/>
      <c r="P71" s="184"/>
      <c r="Q71" s="201"/>
      <c r="R71" s="184"/>
      <c r="S71" s="201"/>
      <c r="T71" s="184"/>
      <c r="U71" s="201"/>
      <c r="V71" s="184"/>
    </row>
    <row r="72" spans="1:22" ht="12.75" customHeight="1" hidden="1">
      <c r="A72" s="199">
        <v>4214</v>
      </c>
      <c r="B72" s="200" t="s">
        <v>84</v>
      </c>
      <c r="C72" s="201">
        <f>SUM(E72:V72)</f>
        <v>0</v>
      </c>
      <c r="D72" s="184">
        <f t="shared" si="10"/>
        <v>0</v>
      </c>
      <c r="E72" s="201"/>
      <c r="F72" s="184"/>
      <c r="G72" s="201"/>
      <c r="H72" s="184"/>
      <c r="I72" s="201"/>
      <c r="J72" s="184"/>
      <c r="K72" s="201"/>
      <c r="L72" s="184"/>
      <c r="M72" s="201"/>
      <c r="N72" s="184"/>
      <c r="O72" s="201"/>
      <c r="P72" s="184"/>
      <c r="Q72" s="201"/>
      <c r="R72" s="184"/>
      <c r="S72" s="201"/>
      <c r="T72" s="184"/>
      <c r="U72" s="201"/>
      <c r="V72" s="184"/>
    </row>
    <row r="73" spans="1:22" ht="12.75" customHeight="1">
      <c r="A73" s="192">
        <v>422</v>
      </c>
      <c r="B73" s="193" t="s">
        <v>115</v>
      </c>
      <c r="C73" s="194">
        <f>SUM(E73+G73+I73+K73+M73+O73+Q73+S73+U73)</f>
        <v>0</v>
      </c>
      <c r="D73" s="195">
        <f>SUM(D74:D78)</f>
        <v>108645</v>
      </c>
      <c r="E73" s="194"/>
      <c r="F73" s="195"/>
      <c r="G73" s="194"/>
      <c r="H73" s="195">
        <f>SUM(H74:H78)</f>
        <v>15575</v>
      </c>
      <c r="I73" s="194"/>
      <c r="J73" s="195"/>
      <c r="K73" s="194"/>
      <c r="L73" s="195">
        <f>SUM(L74:L78)</f>
        <v>9580</v>
      </c>
      <c r="M73" s="194"/>
      <c r="N73" s="195"/>
      <c r="O73" s="194"/>
      <c r="P73" s="195">
        <f>SUM(P74:P78)</f>
        <v>83490</v>
      </c>
      <c r="Q73" s="194"/>
      <c r="R73" s="195"/>
      <c r="S73" s="194"/>
      <c r="T73" s="195"/>
      <c r="U73" s="194"/>
      <c r="V73" s="184"/>
    </row>
    <row r="74" spans="1:22" ht="12.75" customHeight="1" hidden="1">
      <c r="A74" s="199">
        <v>4221</v>
      </c>
      <c r="B74" s="200" t="s">
        <v>153</v>
      </c>
      <c r="C74" s="194"/>
      <c r="D74" s="184">
        <f>SUM(F74+H74+J74+L74+N74+P74+R74+T74)</f>
        <v>78520</v>
      </c>
      <c r="E74" s="194"/>
      <c r="F74" s="195"/>
      <c r="G74" s="194"/>
      <c r="H74" s="195">
        <v>5600</v>
      </c>
      <c r="I74" s="194"/>
      <c r="J74" s="195"/>
      <c r="K74" s="194"/>
      <c r="L74" s="195"/>
      <c r="M74" s="194"/>
      <c r="N74" s="195"/>
      <c r="O74" s="194"/>
      <c r="P74" s="184">
        <v>72920</v>
      </c>
      <c r="Q74" s="194"/>
      <c r="R74" s="195"/>
      <c r="S74" s="194"/>
      <c r="T74" s="195"/>
      <c r="U74" s="194"/>
      <c r="V74" s="184"/>
    </row>
    <row r="75" spans="1:22" ht="12.75" customHeight="1" hidden="1">
      <c r="A75" s="199">
        <v>4222</v>
      </c>
      <c r="B75" s="200" t="s">
        <v>157</v>
      </c>
      <c r="C75" s="194"/>
      <c r="D75" s="184">
        <f>SUM(F75+H75+J75+L75+N75+P75+R75+T75)</f>
        <v>9580</v>
      </c>
      <c r="E75" s="194"/>
      <c r="F75" s="195"/>
      <c r="G75" s="194"/>
      <c r="H75" s="195"/>
      <c r="I75" s="194"/>
      <c r="J75" s="195"/>
      <c r="K75" s="194"/>
      <c r="L75" s="195">
        <v>9580</v>
      </c>
      <c r="M75" s="194"/>
      <c r="N75" s="195"/>
      <c r="O75" s="194"/>
      <c r="P75" s="184"/>
      <c r="Q75" s="194"/>
      <c r="R75" s="195"/>
      <c r="S75" s="194"/>
      <c r="T75" s="195"/>
      <c r="U75" s="194"/>
      <c r="V75" s="184"/>
    </row>
    <row r="76" spans="1:22" ht="21.75" customHeight="1" hidden="1">
      <c r="A76" s="199">
        <v>4223</v>
      </c>
      <c r="B76" s="255" t="s">
        <v>159</v>
      </c>
      <c r="C76" s="194">
        <f>SUM(G7)</f>
        <v>0</v>
      </c>
      <c r="D76" s="195">
        <f>SUM(F76+H76+J76+L76+N76+P76+R76+T76)</f>
        <v>3125</v>
      </c>
      <c r="E76" s="194"/>
      <c r="F76" s="195"/>
      <c r="G76" s="194"/>
      <c r="H76" s="195">
        <v>3125</v>
      </c>
      <c r="I76" s="194"/>
      <c r="J76" s="195"/>
      <c r="K76" s="194"/>
      <c r="L76" s="195"/>
      <c r="M76" s="194"/>
      <c r="N76" s="195"/>
      <c r="O76" s="194"/>
      <c r="P76" s="184"/>
      <c r="Q76" s="194"/>
      <c r="R76" s="195"/>
      <c r="S76" s="194"/>
      <c r="T76" s="195"/>
      <c r="U76" s="194"/>
      <c r="V76" s="184"/>
    </row>
    <row r="77" spans="1:22" ht="21.75" customHeight="1" hidden="1">
      <c r="A77" s="199">
        <v>4225</v>
      </c>
      <c r="B77" s="255" t="s">
        <v>161</v>
      </c>
      <c r="C77" s="194"/>
      <c r="D77" s="195">
        <f>SUM(F77+H77+J77+L77+N77+P77+R77+T77)</f>
        <v>6850</v>
      </c>
      <c r="E77" s="194"/>
      <c r="F77" s="195"/>
      <c r="G77" s="194"/>
      <c r="H77" s="195">
        <v>6850</v>
      </c>
      <c r="I77" s="194"/>
      <c r="J77" s="195"/>
      <c r="K77" s="194"/>
      <c r="L77" s="195"/>
      <c r="M77" s="194"/>
      <c r="N77" s="195"/>
      <c r="O77" s="194"/>
      <c r="P77" s="184"/>
      <c r="Q77" s="194"/>
      <c r="R77" s="195"/>
      <c r="S77" s="194"/>
      <c r="T77" s="195"/>
      <c r="U77" s="194"/>
      <c r="V77" s="184"/>
    </row>
    <row r="78" spans="1:22" ht="12.75" customHeight="1" hidden="1">
      <c r="A78" s="199">
        <v>4227</v>
      </c>
      <c r="B78" s="200" t="s">
        <v>85</v>
      </c>
      <c r="C78" s="201"/>
      <c r="D78" s="184">
        <f>SUM(F78+H78+J78+L78+N78+P78+R78+T78)</f>
        <v>10570</v>
      </c>
      <c r="E78" s="201"/>
      <c r="F78" s="184"/>
      <c r="G78" s="201"/>
      <c r="H78" s="184"/>
      <c r="I78" s="201"/>
      <c r="J78" s="184"/>
      <c r="K78" s="201"/>
      <c r="L78" s="184"/>
      <c r="M78" s="201"/>
      <c r="N78" s="184"/>
      <c r="O78" s="201"/>
      <c r="P78" s="184">
        <v>10570</v>
      </c>
      <c r="Q78" s="201"/>
      <c r="R78" s="184"/>
      <c r="S78" s="201"/>
      <c r="T78" s="184"/>
      <c r="U78" s="201"/>
      <c r="V78" s="184"/>
    </row>
    <row r="79" spans="1:22" ht="12.75">
      <c r="A79" s="192">
        <v>424</v>
      </c>
      <c r="B79" s="193" t="s">
        <v>90</v>
      </c>
      <c r="C79" s="201">
        <f aca="true" t="shared" si="24" ref="C79:C84">SUM(E79+G79+I79+K79+M79+O79+Q79+S79+U79)</f>
        <v>34800</v>
      </c>
      <c r="D79" s="195">
        <f t="shared" si="10"/>
        <v>15380</v>
      </c>
      <c r="E79" s="194">
        <f aca="true" t="shared" si="25" ref="E79:P79">SUM(E80)</f>
        <v>0</v>
      </c>
      <c r="F79" s="195">
        <f t="shared" si="25"/>
        <v>0</v>
      </c>
      <c r="G79" s="194">
        <f t="shared" si="25"/>
        <v>0</v>
      </c>
      <c r="H79" s="195">
        <f t="shared" si="25"/>
        <v>0</v>
      </c>
      <c r="I79" s="194">
        <f t="shared" si="25"/>
        <v>10800</v>
      </c>
      <c r="J79" s="195">
        <f t="shared" si="25"/>
        <v>1000</v>
      </c>
      <c r="K79" s="194">
        <f t="shared" si="25"/>
        <v>0</v>
      </c>
      <c r="L79" s="195">
        <f t="shared" si="25"/>
        <v>0</v>
      </c>
      <c r="M79" s="194">
        <f t="shared" si="25"/>
        <v>0</v>
      </c>
      <c r="N79" s="195">
        <f t="shared" si="25"/>
        <v>0</v>
      </c>
      <c r="O79" s="194">
        <f t="shared" si="25"/>
        <v>24000</v>
      </c>
      <c r="P79" s="195">
        <f t="shared" si="25"/>
        <v>14380</v>
      </c>
      <c r="Q79" s="194">
        <f>SUM(S79:AB79)</f>
        <v>0</v>
      </c>
      <c r="R79" s="195">
        <f>SUM(U79:AC79)</f>
        <v>0</v>
      </c>
      <c r="S79" s="194">
        <f>SUM(U79:AC79)</f>
        <v>0</v>
      </c>
      <c r="T79" s="195">
        <f>SUM(V79:AD79)</f>
        <v>0</v>
      </c>
      <c r="U79" s="194">
        <f>SUM(V79:AD79)</f>
        <v>0</v>
      </c>
      <c r="V79" s="195">
        <f>SUM(W79:AE79)</f>
        <v>0</v>
      </c>
    </row>
    <row r="80" spans="1:22" ht="12.75" customHeight="1" hidden="1">
      <c r="A80" s="199">
        <v>4241</v>
      </c>
      <c r="B80" s="200" t="s">
        <v>91</v>
      </c>
      <c r="C80" s="201">
        <f t="shared" si="24"/>
        <v>34800</v>
      </c>
      <c r="D80" s="184">
        <f t="shared" si="10"/>
        <v>15380</v>
      </c>
      <c r="E80" s="201"/>
      <c r="F80" s="184"/>
      <c r="G80" s="201"/>
      <c r="H80" s="184"/>
      <c r="I80" s="201">
        <v>10800</v>
      </c>
      <c r="J80" s="184">
        <v>1000</v>
      </c>
      <c r="K80" s="201"/>
      <c r="L80" s="184"/>
      <c r="M80" s="201"/>
      <c r="N80" s="184"/>
      <c r="O80" s="201">
        <v>24000</v>
      </c>
      <c r="P80" s="184">
        <v>14380</v>
      </c>
      <c r="Q80" s="201"/>
      <c r="R80" s="184"/>
      <c r="S80" s="201"/>
      <c r="T80" s="184"/>
      <c r="U80" s="201"/>
      <c r="V80" s="184"/>
    </row>
    <row r="81" spans="1:22" ht="12.75">
      <c r="A81" s="192">
        <v>425</v>
      </c>
      <c r="B81" s="193" t="s">
        <v>160</v>
      </c>
      <c r="C81" s="201">
        <f t="shared" si="24"/>
        <v>0</v>
      </c>
      <c r="D81" s="184">
        <f t="shared" si="10"/>
        <v>4185</v>
      </c>
      <c r="E81" s="194"/>
      <c r="F81" s="195"/>
      <c r="G81" s="194"/>
      <c r="H81" s="195">
        <v>4185</v>
      </c>
      <c r="I81" s="194"/>
      <c r="J81" s="195"/>
      <c r="K81" s="194"/>
      <c r="L81" s="195"/>
      <c r="M81" s="194"/>
      <c r="N81" s="195"/>
      <c r="O81" s="194"/>
      <c r="P81" s="195"/>
      <c r="Q81" s="194"/>
      <c r="R81" s="195"/>
      <c r="S81" s="194"/>
      <c r="T81" s="195"/>
      <c r="U81" s="194"/>
      <c r="V81" s="195"/>
    </row>
    <row r="82" spans="1:22" ht="24">
      <c r="A82" s="204">
        <v>45</v>
      </c>
      <c r="B82" s="193" t="s">
        <v>154</v>
      </c>
      <c r="C82" s="201">
        <f t="shared" si="24"/>
        <v>0</v>
      </c>
      <c r="D82" s="195">
        <f t="shared" si="10"/>
        <v>279765</v>
      </c>
      <c r="E82" s="194">
        <f aca="true" t="shared" si="26" ref="E82:V84">SUM(E83)</f>
        <v>0</v>
      </c>
      <c r="F82" s="195">
        <f t="shared" si="26"/>
        <v>0</v>
      </c>
      <c r="G82" s="194">
        <f t="shared" si="26"/>
        <v>0</v>
      </c>
      <c r="H82" s="195">
        <f t="shared" si="26"/>
        <v>8725</v>
      </c>
      <c r="I82" s="194">
        <f t="shared" si="26"/>
        <v>0</v>
      </c>
      <c r="J82" s="195">
        <f t="shared" si="26"/>
        <v>8445</v>
      </c>
      <c r="K82" s="194">
        <f t="shared" si="26"/>
        <v>0</v>
      </c>
      <c r="L82" s="195">
        <f t="shared" si="26"/>
        <v>254600</v>
      </c>
      <c r="M82" s="194">
        <f t="shared" si="26"/>
        <v>0</v>
      </c>
      <c r="N82" s="195">
        <f t="shared" si="26"/>
        <v>0</v>
      </c>
      <c r="O82" s="194">
        <f t="shared" si="26"/>
        <v>0</v>
      </c>
      <c r="P82" s="195">
        <f t="shared" si="26"/>
        <v>7995</v>
      </c>
      <c r="Q82" s="194">
        <f t="shared" si="26"/>
        <v>0</v>
      </c>
      <c r="R82" s="195">
        <f t="shared" si="26"/>
        <v>0</v>
      </c>
      <c r="S82" s="194">
        <f t="shared" si="26"/>
        <v>0</v>
      </c>
      <c r="T82" s="195">
        <f t="shared" si="26"/>
        <v>0</v>
      </c>
      <c r="U82" s="194">
        <f t="shared" si="26"/>
        <v>0</v>
      </c>
      <c r="V82" s="195">
        <f t="shared" si="26"/>
        <v>0</v>
      </c>
    </row>
    <row r="83" spans="1:22" ht="24">
      <c r="A83" s="192">
        <v>451</v>
      </c>
      <c r="B83" s="193" t="s">
        <v>155</v>
      </c>
      <c r="C83" s="201">
        <f t="shared" si="24"/>
        <v>0</v>
      </c>
      <c r="D83" s="195">
        <f t="shared" si="10"/>
        <v>279765</v>
      </c>
      <c r="E83" s="194">
        <f t="shared" si="26"/>
        <v>0</v>
      </c>
      <c r="F83" s="195">
        <f t="shared" si="26"/>
        <v>0</v>
      </c>
      <c r="G83" s="194">
        <f t="shared" si="26"/>
        <v>0</v>
      </c>
      <c r="H83" s="195">
        <f t="shared" si="26"/>
        <v>8725</v>
      </c>
      <c r="I83" s="194">
        <f t="shared" si="26"/>
        <v>0</v>
      </c>
      <c r="J83" s="195">
        <f t="shared" si="26"/>
        <v>8445</v>
      </c>
      <c r="K83" s="194">
        <f t="shared" si="26"/>
        <v>0</v>
      </c>
      <c r="L83" s="195">
        <f t="shared" si="26"/>
        <v>254600</v>
      </c>
      <c r="M83" s="194">
        <f t="shared" si="26"/>
        <v>0</v>
      </c>
      <c r="N83" s="195">
        <f t="shared" si="26"/>
        <v>0</v>
      </c>
      <c r="O83" s="194">
        <f t="shared" si="26"/>
        <v>0</v>
      </c>
      <c r="P83" s="195">
        <f t="shared" si="26"/>
        <v>7995</v>
      </c>
      <c r="Q83" s="194">
        <f t="shared" si="26"/>
        <v>0</v>
      </c>
      <c r="R83" s="195">
        <f t="shared" si="26"/>
        <v>0</v>
      </c>
      <c r="S83" s="194">
        <f t="shared" si="26"/>
        <v>0</v>
      </c>
      <c r="T83" s="195">
        <f t="shared" si="26"/>
        <v>0</v>
      </c>
      <c r="U83" s="194">
        <f t="shared" si="26"/>
        <v>0</v>
      </c>
      <c r="V83" s="195">
        <f t="shared" si="26"/>
        <v>0</v>
      </c>
    </row>
    <row r="84" spans="1:22" ht="36" hidden="1">
      <c r="A84" s="192">
        <v>4511</v>
      </c>
      <c r="B84" s="193" t="s">
        <v>158</v>
      </c>
      <c r="C84" s="201">
        <f t="shared" si="24"/>
        <v>0</v>
      </c>
      <c r="D84" s="195">
        <f t="shared" si="10"/>
        <v>279765</v>
      </c>
      <c r="E84" s="194">
        <f t="shared" si="26"/>
        <v>0</v>
      </c>
      <c r="F84" s="195">
        <f t="shared" si="26"/>
        <v>0</v>
      </c>
      <c r="G84" s="194">
        <f t="shared" si="26"/>
        <v>0</v>
      </c>
      <c r="H84" s="195">
        <v>8725</v>
      </c>
      <c r="I84" s="194">
        <f t="shared" si="26"/>
        <v>0</v>
      </c>
      <c r="J84" s="195">
        <v>8445</v>
      </c>
      <c r="K84" s="194">
        <f t="shared" si="26"/>
        <v>0</v>
      </c>
      <c r="L84" s="195">
        <v>254600</v>
      </c>
      <c r="M84" s="194">
        <f t="shared" si="26"/>
        <v>0</v>
      </c>
      <c r="N84" s="195">
        <f t="shared" si="26"/>
        <v>0</v>
      </c>
      <c r="O84" s="194">
        <f t="shared" si="26"/>
        <v>0</v>
      </c>
      <c r="P84" s="195">
        <v>7995</v>
      </c>
      <c r="Q84" s="194">
        <f t="shared" si="26"/>
        <v>0</v>
      </c>
      <c r="R84" s="195">
        <f t="shared" si="26"/>
        <v>0</v>
      </c>
      <c r="S84" s="194">
        <f t="shared" si="26"/>
        <v>0</v>
      </c>
      <c r="T84" s="195">
        <f t="shared" si="26"/>
        <v>0</v>
      </c>
      <c r="U84" s="194">
        <f t="shared" si="26"/>
        <v>0</v>
      </c>
      <c r="V84" s="195">
        <f t="shared" si="26"/>
        <v>0</v>
      </c>
    </row>
    <row r="85" spans="1:22" ht="12.75">
      <c r="A85" s="205"/>
      <c r="B85" s="206"/>
      <c r="C85" s="194">
        <f>SUM(E85:V85)</f>
        <v>0</v>
      </c>
      <c r="D85" s="184">
        <f t="shared" si="10"/>
        <v>0</v>
      </c>
      <c r="E85" s="194"/>
      <c r="F85" s="195"/>
      <c r="G85" s="194"/>
      <c r="H85" s="195"/>
      <c r="I85" s="194"/>
      <c r="J85" s="195"/>
      <c r="K85" s="194"/>
      <c r="L85" s="195"/>
      <c r="M85" s="194"/>
      <c r="N85" s="195"/>
      <c r="O85" s="194"/>
      <c r="P85" s="195"/>
      <c r="Q85" s="194"/>
      <c r="R85" s="195"/>
      <c r="S85" s="194"/>
      <c r="T85" s="195"/>
      <c r="U85" s="194"/>
      <c r="V85" s="195"/>
    </row>
    <row r="86" spans="1:22" ht="12.75">
      <c r="A86" s="192"/>
      <c r="B86" s="193" t="s">
        <v>101</v>
      </c>
      <c r="C86" s="194">
        <f>SUM(C8+C66)</f>
        <v>11535360</v>
      </c>
      <c r="D86" s="195">
        <f>SUM(D8+D66)</f>
        <v>11508517</v>
      </c>
      <c r="E86" s="194">
        <f aca="true" t="shared" si="27" ref="E86:U86">SUM(E8+E66+E82)</f>
        <v>0</v>
      </c>
      <c r="F86" s="195">
        <f>SUM(F8+F66+F82)</f>
        <v>3205</v>
      </c>
      <c r="G86" s="194">
        <f t="shared" si="27"/>
        <v>189480</v>
      </c>
      <c r="H86" s="195">
        <f>SUM(H8+H66)</f>
        <v>154166</v>
      </c>
      <c r="I86" s="194">
        <f t="shared" si="27"/>
        <v>152050</v>
      </c>
      <c r="J86" s="195">
        <f>SUM(J8+J66+J82)</f>
        <v>50000</v>
      </c>
      <c r="K86" s="194">
        <f t="shared" si="27"/>
        <v>1109230</v>
      </c>
      <c r="L86" s="195">
        <f>SUM(L8+L66)</f>
        <v>1082380</v>
      </c>
      <c r="M86" s="194">
        <f t="shared" si="27"/>
        <v>0</v>
      </c>
      <c r="N86" s="195">
        <f>SUM(N8+N66+N82)</f>
        <v>0</v>
      </c>
      <c r="O86" s="194">
        <f t="shared" si="27"/>
        <v>10075100</v>
      </c>
      <c r="P86" s="195">
        <f>SUM(P8+P66)</f>
        <v>10202421</v>
      </c>
      <c r="Q86" s="194">
        <f t="shared" si="27"/>
        <v>0</v>
      </c>
      <c r="R86" s="195">
        <f>SUM(R8+R66+R82)</f>
        <v>0</v>
      </c>
      <c r="S86" s="194">
        <f t="shared" si="27"/>
        <v>9500</v>
      </c>
      <c r="T86" s="195">
        <f>SUM(T8+T66+T82)</f>
        <v>5690</v>
      </c>
      <c r="U86" s="194">
        <f t="shared" si="27"/>
        <v>0</v>
      </c>
      <c r="V86" s="195">
        <f>SUM(V8+V66+V82)</f>
        <v>10655</v>
      </c>
    </row>
    <row r="87" spans="1:22" ht="12.75">
      <c r="A87" s="62"/>
      <c r="B87" s="63"/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  <c r="V87" s="52"/>
    </row>
    <row r="88" spans="1:22" ht="12.75">
      <c r="A88" s="62"/>
      <c r="B88" s="63"/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  <c r="V88" s="52"/>
    </row>
    <row r="89" spans="1:22" s="53" customFormat="1" ht="12.75">
      <c r="A89" s="210" t="s">
        <v>99</v>
      </c>
      <c r="B89" s="349" t="s">
        <v>100</v>
      </c>
      <c r="C89" s="349"/>
      <c r="D89" s="349"/>
      <c r="E89" s="349"/>
      <c r="F89" s="211"/>
      <c r="G89" s="212"/>
      <c r="H89" s="212"/>
      <c r="I89" s="213"/>
      <c r="J89" s="213"/>
      <c r="K89" s="213"/>
      <c r="L89" s="213"/>
      <c r="M89" s="213"/>
      <c r="N89" s="213"/>
      <c r="O89" s="213"/>
      <c r="P89" s="213"/>
      <c r="Q89" s="213"/>
      <c r="R89" s="213"/>
      <c r="S89" s="213"/>
      <c r="T89" s="213"/>
      <c r="U89" s="213"/>
      <c r="V89" s="213"/>
    </row>
    <row r="90" spans="1:22" ht="12.75">
      <c r="A90" s="54">
        <v>3</v>
      </c>
      <c r="B90" s="108" t="s">
        <v>37</v>
      </c>
      <c r="C90" s="109">
        <f aca="true" t="shared" si="28" ref="C90:V90">SUM(C91+C102)</f>
        <v>214840</v>
      </c>
      <c r="D90" s="166">
        <f t="shared" si="28"/>
        <v>200935</v>
      </c>
      <c r="E90" s="109">
        <f t="shared" si="28"/>
        <v>13940</v>
      </c>
      <c r="F90" s="166">
        <f t="shared" si="28"/>
        <v>17680</v>
      </c>
      <c r="G90" s="109">
        <f t="shared" si="28"/>
        <v>0</v>
      </c>
      <c r="H90" s="166">
        <f t="shared" si="28"/>
        <v>0</v>
      </c>
      <c r="I90" s="109">
        <f t="shared" si="28"/>
        <v>0</v>
      </c>
      <c r="J90" s="166">
        <f t="shared" si="28"/>
        <v>0</v>
      </c>
      <c r="K90" s="109">
        <f t="shared" si="28"/>
        <v>0</v>
      </c>
      <c r="L90" s="166">
        <f t="shared" si="28"/>
        <v>0</v>
      </c>
      <c r="M90" s="109">
        <f t="shared" si="28"/>
        <v>200900</v>
      </c>
      <c r="N90" s="166">
        <f t="shared" si="28"/>
        <v>183255</v>
      </c>
      <c r="O90" s="109">
        <f t="shared" si="28"/>
        <v>0</v>
      </c>
      <c r="P90" s="166">
        <f t="shared" si="28"/>
        <v>0</v>
      </c>
      <c r="Q90" s="109">
        <f t="shared" si="28"/>
        <v>0</v>
      </c>
      <c r="R90" s="166">
        <f t="shared" si="28"/>
        <v>0</v>
      </c>
      <c r="S90" s="109">
        <f t="shared" si="28"/>
        <v>0</v>
      </c>
      <c r="T90" s="166">
        <f t="shared" si="28"/>
        <v>0</v>
      </c>
      <c r="U90" s="109">
        <f t="shared" si="28"/>
        <v>0</v>
      </c>
      <c r="V90" s="166">
        <f t="shared" si="28"/>
        <v>0</v>
      </c>
    </row>
    <row r="91" spans="1:22" ht="12.75">
      <c r="A91" s="54">
        <v>31</v>
      </c>
      <c r="B91" s="55" t="s">
        <v>12</v>
      </c>
      <c r="C91" s="56">
        <f>SUM(C92+C97+C99)</f>
        <v>189040</v>
      </c>
      <c r="D91" s="163">
        <f>SUM(D92+D97+D99)</f>
        <v>187625</v>
      </c>
      <c r="E91" s="56">
        <f aca="true" t="shared" si="29" ref="E91:U91">SUM(E92,E97,E99)</f>
        <v>12240</v>
      </c>
      <c r="F91" s="163">
        <f>SUM(F92+F97+F99)</f>
        <v>16820</v>
      </c>
      <c r="G91" s="56">
        <f t="shared" si="29"/>
        <v>0</v>
      </c>
      <c r="H91" s="163">
        <f>SUM(H92+H97+H99)</f>
        <v>0</v>
      </c>
      <c r="I91" s="56">
        <f t="shared" si="29"/>
        <v>0</v>
      </c>
      <c r="J91" s="163">
        <f>SUM(J92+J97+J99)</f>
        <v>0</v>
      </c>
      <c r="K91" s="56">
        <f t="shared" si="29"/>
        <v>0</v>
      </c>
      <c r="L91" s="163">
        <f>SUM(L92+L97+L99)</f>
        <v>0</v>
      </c>
      <c r="M91" s="56">
        <f t="shared" si="29"/>
        <v>176800</v>
      </c>
      <c r="N91" s="163">
        <f>SUM(N92+N97+N99)</f>
        <v>170805</v>
      </c>
      <c r="O91" s="56">
        <f t="shared" si="29"/>
        <v>0</v>
      </c>
      <c r="P91" s="163">
        <f>SUM(P92+P97+P99)</f>
        <v>0</v>
      </c>
      <c r="Q91" s="56">
        <f t="shared" si="29"/>
        <v>0</v>
      </c>
      <c r="R91" s="163">
        <f>SUM(R92+R97+R99)</f>
        <v>0</v>
      </c>
      <c r="S91" s="56">
        <f t="shared" si="29"/>
        <v>0</v>
      </c>
      <c r="T91" s="163">
        <f>SUM(T92+T97+T99)</f>
        <v>0</v>
      </c>
      <c r="U91" s="56">
        <f t="shared" si="29"/>
        <v>0</v>
      </c>
      <c r="V91" s="163">
        <f>SUM(V92+V97+V99)</f>
        <v>0</v>
      </c>
    </row>
    <row r="92" spans="1:22" s="3" customFormat="1" ht="12.75">
      <c r="A92" s="57">
        <v>311</v>
      </c>
      <c r="B92" s="58" t="s">
        <v>13</v>
      </c>
      <c r="C92" s="56">
        <f>SUM(C93:C96)</f>
        <v>162260</v>
      </c>
      <c r="D92" s="163">
        <f>SUM(D93:D96)</f>
        <v>156760</v>
      </c>
      <c r="E92" s="56">
        <f aca="true" t="shared" si="30" ref="E92:U92">SUM(E93,E94,E95,E96)</f>
        <v>10500</v>
      </c>
      <c r="F92" s="163">
        <f>SUM(F93:F96)</f>
        <v>10145</v>
      </c>
      <c r="G92" s="56">
        <f t="shared" si="30"/>
        <v>0</v>
      </c>
      <c r="H92" s="163">
        <f>SUM(H93:H96)</f>
        <v>0</v>
      </c>
      <c r="I92" s="56">
        <f t="shared" si="30"/>
        <v>0</v>
      </c>
      <c r="J92" s="163">
        <f>SUM(J93:J96)</f>
        <v>0</v>
      </c>
      <c r="K92" s="56">
        <f t="shared" si="30"/>
        <v>0</v>
      </c>
      <c r="L92" s="163">
        <f>SUM(L93:L96)</f>
        <v>0</v>
      </c>
      <c r="M92" s="56">
        <f t="shared" si="30"/>
        <v>151760</v>
      </c>
      <c r="N92" s="163">
        <f>SUM(N93:N96)</f>
        <v>146615</v>
      </c>
      <c r="O92" s="56">
        <f t="shared" si="30"/>
        <v>0</v>
      </c>
      <c r="P92" s="163">
        <f>SUM(P93:P96)</f>
        <v>0</v>
      </c>
      <c r="Q92" s="56">
        <f t="shared" si="30"/>
        <v>0</v>
      </c>
      <c r="R92" s="163">
        <f>SUM(R93:R96)</f>
        <v>0</v>
      </c>
      <c r="S92" s="56">
        <f t="shared" si="30"/>
        <v>0</v>
      </c>
      <c r="T92" s="163">
        <f>SUM(T93:T96)</f>
        <v>0</v>
      </c>
      <c r="U92" s="56">
        <f t="shared" si="30"/>
        <v>0</v>
      </c>
      <c r="V92" s="163">
        <f>SUM(V93:V96)</f>
        <v>0</v>
      </c>
    </row>
    <row r="93" spans="1:22" s="3" customFormat="1" ht="12.75" customHeight="1" hidden="1">
      <c r="A93" s="59">
        <v>3111</v>
      </c>
      <c r="B93" s="60" t="s">
        <v>51</v>
      </c>
      <c r="C93" s="61">
        <f>SUM(E93+G93+I93+K93+M93+Q93+S93+U93)</f>
        <v>162260</v>
      </c>
      <c r="D93" s="164">
        <f>SUM(F93+H93+J93+L93+N93+P93+R93+T93+V93)</f>
        <v>156760</v>
      </c>
      <c r="E93" s="61">
        <v>10500</v>
      </c>
      <c r="F93" s="164">
        <v>10145</v>
      </c>
      <c r="G93" s="61"/>
      <c r="H93" s="164">
        <v>0</v>
      </c>
      <c r="I93" s="61"/>
      <c r="J93" s="164">
        <v>0</v>
      </c>
      <c r="K93" s="61"/>
      <c r="L93" s="164">
        <v>0</v>
      </c>
      <c r="M93" s="61">
        <v>151760</v>
      </c>
      <c r="N93" s="164">
        <v>146615</v>
      </c>
      <c r="O93" s="61"/>
      <c r="P93" s="164">
        <v>0</v>
      </c>
      <c r="Q93" s="61">
        <v>0</v>
      </c>
      <c r="R93" s="164">
        <v>0</v>
      </c>
      <c r="S93" s="61"/>
      <c r="T93" s="164">
        <v>0</v>
      </c>
      <c r="U93" s="61"/>
      <c r="V93" s="164">
        <v>0</v>
      </c>
    </row>
    <row r="94" spans="1:22" ht="12.75" customHeight="1" hidden="1">
      <c r="A94" s="59">
        <v>3112</v>
      </c>
      <c r="B94" s="60" t="s">
        <v>52</v>
      </c>
      <c r="C94" s="61">
        <f>SUM(E94+G94+I94+K94+M94+O94+Q94+S94+U94)</f>
        <v>0</v>
      </c>
      <c r="D94" s="164">
        <f>SUM(F94+H94+J94+L94+N94+P94+R94+T94+V94)</f>
        <v>0</v>
      </c>
      <c r="E94" s="61"/>
      <c r="F94" s="164">
        <v>0</v>
      </c>
      <c r="G94" s="61"/>
      <c r="H94" s="164">
        <v>0</v>
      </c>
      <c r="I94" s="61"/>
      <c r="J94" s="164">
        <v>0</v>
      </c>
      <c r="K94" s="61"/>
      <c r="L94" s="164">
        <v>0</v>
      </c>
      <c r="M94" s="61"/>
      <c r="N94" s="164">
        <v>0</v>
      </c>
      <c r="O94" s="61"/>
      <c r="P94" s="164">
        <v>0</v>
      </c>
      <c r="Q94" s="61"/>
      <c r="R94" s="164">
        <v>0</v>
      </c>
      <c r="S94" s="61"/>
      <c r="T94" s="164">
        <v>0</v>
      </c>
      <c r="U94" s="61"/>
      <c r="V94" s="164">
        <v>0</v>
      </c>
    </row>
    <row r="95" spans="1:22" ht="12.75" customHeight="1" hidden="1">
      <c r="A95" s="59">
        <v>3113</v>
      </c>
      <c r="B95" s="60" t="s">
        <v>53</v>
      </c>
      <c r="C95" s="61">
        <f>SUM(E95:V95)</f>
        <v>0</v>
      </c>
      <c r="D95" s="164">
        <f>SUM(F95+H95+J95+L95+N95+P95+R95+T95+V95)</f>
        <v>0</v>
      </c>
      <c r="E95" s="61"/>
      <c r="F95" s="164">
        <v>0</v>
      </c>
      <c r="G95" s="61"/>
      <c r="H95" s="164">
        <v>0</v>
      </c>
      <c r="I95" s="61"/>
      <c r="J95" s="164">
        <v>0</v>
      </c>
      <c r="K95" s="61"/>
      <c r="L95" s="164">
        <v>0</v>
      </c>
      <c r="M95" s="61"/>
      <c r="N95" s="164">
        <v>0</v>
      </c>
      <c r="O95" s="61"/>
      <c r="P95" s="164">
        <v>0</v>
      </c>
      <c r="Q95" s="61"/>
      <c r="R95" s="164">
        <v>0</v>
      </c>
      <c r="S95" s="61"/>
      <c r="T95" s="164">
        <v>0</v>
      </c>
      <c r="U95" s="61"/>
      <c r="V95" s="164">
        <v>0</v>
      </c>
    </row>
    <row r="96" spans="1:22" ht="12.75" customHeight="1" hidden="1">
      <c r="A96" s="59">
        <v>3114</v>
      </c>
      <c r="B96" s="60" t="s">
        <v>54</v>
      </c>
      <c r="C96" s="61">
        <f>SUM(E96:V96)</f>
        <v>0</v>
      </c>
      <c r="D96" s="164">
        <f>SUM(F96+H96+J96+L96+N96+P96+R96+T96+V96)</f>
        <v>0</v>
      </c>
      <c r="E96" s="61"/>
      <c r="F96" s="164">
        <v>0</v>
      </c>
      <c r="G96" s="61"/>
      <c r="H96" s="164">
        <v>0</v>
      </c>
      <c r="I96" s="61"/>
      <c r="J96" s="164">
        <f>SUM(L96+N96+P96+R96+T96+V96+X96+Z96+AB96)</f>
        <v>0</v>
      </c>
      <c r="K96" s="61"/>
      <c r="L96" s="164">
        <v>0</v>
      </c>
      <c r="M96" s="61"/>
      <c r="N96" s="164">
        <v>0</v>
      </c>
      <c r="O96" s="61"/>
      <c r="P96" s="164">
        <v>0</v>
      </c>
      <c r="Q96" s="61"/>
      <c r="R96" s="164">
        <v>0</v>
      </c>
      <c r="S96" s="61"/>
      <c r="T96" s="164">
        <v>0</v>
      </c>
      <c r="U96" s="61"/>
      <c r="V96" s="164">
        <v>0</v>
      </c>
    </row>
    <row r="97" spans="1:22" ht="12.75">
      <c r="A97" s="57">
        <v>312</v>
      </c>
      <c r="B97" s="58" t="s">
        <v>14</v>
      </c>
      <c r="C97" s="61">
        <f>SUM(E97+G97+I97+K97+M97+O97+Q97+S97+U97)</f>
        <v>0</v>
      </c>
      <c r="D97" s="163">
        <f>SUM(D98)</f>
        <v>5000</v>
      </c>
      <c r="E97" s="56">
        <f aca="true" t="shared" si="31" ref="E97:U97">SUM(E98)</f>
        <v>0</v>
      </c>
      <c r="F97" s="163">
        <f>SUM(F98)</f>
        <v>5000</v>
      </c>
      <c r="G97" s="56">
        <f t="shared" si="31"/>
        <v>0</v>
      </c>
      <c r="H97" s="163">
        <f>SUM(H98)</f>
        <v>0</v>
      </c>
      <c r="I97" s="56">
        <f t="shared" si="31"/>
        <v>0</v>
      </c>
      <c r="J97" s="163">
        <f>SUM(J98)</f>
        <v>0</v>
      </c>
      <c r="K97" s="56">
        <f t="shared" si="31"/>
        <v>0</v>
      </c>
      <c r="L97" s="163">
        <f>SUM(L98)</f>
        <v>0</v>
      </c>
      <c r="M97" s="56">
        <f t="shared" si="31"/>
        <v>0</v>
      </c>
      <c r="N97" s="163">
        <f>SUM(N98)</f>
        <v>0</v>
      </c>
      <c r="O97" s="56">
        <f t="shared" si="31"/>
        <v>0</v>
      </c>
      <c r="P97" s="163">
        <f>SUM(P98)</f>
        <v>0</v>
      </c>
      <c r="Q97" s="56">
        <f t="shared" si="31"/>
        <v>0</v>
      </c>
      <c r="R97" s="163">
        <f>SUM(R98)</f>
        <v>0</v>
      </c>
      <c r="S97" s="56">
        <f t="shared" si="31"/>
        <v>0</v>
      </c>
      <c r="T97" s="163">
        <f>SUM(T98)</f>
        <v>0</v>
      </c>
      <c r="U97" s="56">
        <f t="shared" si="31"/>
        <v>0</v>
      </c>
      <c r="V97" s="163">
        <f>SUM(V98)</f>
        <v>0</v>
      </c>
    </row>
    <row r="98" spans="1:22" ht="12.75" hidden="1">
      <c r="A98" s="59">
        <v>3121</v>
      </c>
      <c r="B98" s="60" t="s">
        <v>14</v>
      </c>
      <c r="C98" s="61">
        <f>SUM(E98+G98+I98+K98+M98+O98+Q98+S98+U98)</f>
        <v>0</v>
      </c>
      <c r="D98" s="164">
        <f>SUM(F98+H98+J98+L98+N98+P98+R98+T98+V98)</f>
        <v>5000</v>
      </c>
      <c r="E98" s="61"/>
      <c r="F98" s="164">
        <v>5000</v>
      </c>
      <c r="G98" s="61"/>
      <c r="H98" s="164">
        <v>0</v>
      </c>
      <c r="I98" s="61"/>
      <c r="J98" s="164">
        <v>0</v>
      </c>
      <c r="K98" s="61"/>
      <c r="L98" s="164">
        <v>0</v>
      </c>
      <c r="M98" s="61"/>
      <c r="N98" s="164">
        <v>0</v>
      </c>
      <c r="O98" s="61"/>
      <c r="P98" s="164">
        <v>0</v>
      </c>
      <c r="Q98" s="61"/>
      <c r="R98" s="164">
        <v>0</v>
      </c>
      <c r="S98" s="61"/>
      <c r="T98" s="164">
        <v>0</v>
      </c>
      <c r="U98" s="61"/>
      <c r="V98" s="164">
        <v>0</v>
      </c>
    </row>
    <row r="99" spans="1:22" s="3" customFormat="1" ht="12.75">
      <c r="A99" s="57">
        <v>313</v>
      </c>
      <c r="B99" s="60" t="s">
        <v>15</v>
      </c>
      <c r="C99" s="56">
        <f>SUM(C100:C101)</f>
        <v>26780</v>
      </c>
      <c r="D99" s="163">
        <f>SUM(D100:D101)</f>
        <v>25865</v>
      </c>
      <c r="E99" s="56">
        <f>SUM(E100,E101,)</f>
        <v>1740</v>
      </c>
      <c r="F99" s="163">
        <f>SUM(F100:F101)</f>
        <v>1675</v>
      </c>
      <c r="G99" s="56">
        <f>SUM(G100,G101,)</f>
        <v>0</v>
      </c>
      <c r="H99" s="163">
        <f>SUM(H100:H101)</f>
        <v>0</v>
      </c>
      <c r="I99" s="56">
        <f>SUM(I100,I101,)</f>
        <v>0</v>
      </c>
      <c r="J99" s="163">
        <f>SUM(J100:J101)</f>
        <v>0</v>
      </c>
      <c r="K99" s="56">
        <f>SUM(K100,K101,)</f>
        <v>0</v>
      </c>
      <c r="L99" s="163">
        <f>SUM(L100:L101)</f>
        <v>0</v>
      </c>
      <c r="M99" s="56">
        <f aca="true" t="shared" si="32" ref="M99:U99">SUM(M100,M101,)</f>
        <v>25040</v>
      </c>
      <c r="N99" s="163">
        <f>SUM(N100:N101)</f>
        <v>24190</v>
      </c>
      <c r="O99" s="56">
        <f t="shared" si="32"/>
        <v>0</v>
      </c>
      <c r="P99" s="163">
        <f>SUM(P100:P101)</f>
        <v>0</v>
      </c>
      <c r="Q99" s="56">
        <f t="shared" si="32"/>
        <v>0</v>
      </c>
      <c r="R99" s="163">
        <f>SUM(R100:R101)</f>
        <v>0</v>
      </c>
      <c r="S99" s="56">
        <f t="shared" si="32"/>
        <v>0</v>
      </c>
      <c r="T99" s="163">
        <f>SUM(T100:T101)</f>
        <v>0</v>
      </c>
      <c r="U99" s="56">
        <f t="shared" si="32"/>
        <v>0</v>
      </c>
      <c r="V99" s="163">
        <f>SUM(V100:V101)</f>
        <v>0</v>
      </c>
    </row>
    <row r="100" spans="1:22" ht="25.5" customHeight="1" hidden="1">
      <c r="A100" s="59">
        <v>3131</v>
      </c>
      <c r="B100" s="60" t="s">
        <v>55</v>
      </c>
      <c r="C100" s="61">
        <f>SUM(E100:V100)</f>
        <v>0</v>
      </c>
      <c r="D100" s="164">
        <f>SUM(F100+H100+J100+L100+N100+P100+R100+T100+V100)</f>
        <v>0</v>
      </c>
      <c r="E100" s="61"/>
      <c r="F100" s="164">
        <v>0</v>
      </c>
      <c r="G100" s="61"/>
      <c r="H100" s="164">
        <f>SUM(J100+L100+N100+P100+R100+T100+V100+X100+Z100)</f>
        <v>0</v>
      </c>
      <c r="I100" s="61"/>
      <c r="J100" s="164">
        <f>SUM(L100+N100+P100+R100+T100+V100+X100+Z100+AB100)</f>
        <v>0</v>
      </c>
      <c r="K100" s="61"/>
      <c r="L100" s="164">
        <v>0</v>
      </c>
      <c r="M100" s="61"/>
      <c r="N100" s="164">
        <v>0</v>
      </c>
      <c r="O100" s="61"/>
      <c r="P100" s="164">
        <v>0</v>
      </c>
      <c r="Q100" s="61"/>
      <c r="R100" s="164">
        <v>0</v>
      </c>
      <c r="S100" s="61"/>
      <c r="T100" s="164">
        <v>0</v>
      </c>
      <c r="U100" s="61"/>
      <c r="V100" s="164">
        <v>0</v>
      </c>
    </row>
    <row r="101" spans="1:22" ht="25.5" customHeight="1" hidden="1">
      <c r="A101" s="59">
        <v>3132</v>
      </c>
      <c r="B101" s="60" t="s">
        <v>56</v>
      </c>
      <c r="C101" s="61">
        <f>SUM(E101+G101+I101+K101+M101+O101+Q101+S101+U101)</f>
        <v>26780</v>
      </c>
      <c r="D101" s="164">
        <f>SUM(F101+H101+J101+L101+N101+P101+R101+T101+V101)</f>
        <v>25865</v>
      </c>
      <c r="E101" s="61">
        <v>1740</v>
      </c>
      <c r="F101" s="164">
        <v>1675</v>
      </c>
      <c r="G101" s="61"/>
      <c r="H101" s="164">
        <v>0</v>
      </c>
      <c r="I101" s="61"/>
      <c r="J101" s="164">
        <v>0</v>
      </c>
      <c r="K101" s="61"/>
      <c r="L101" s="164">
        <v>0</v>
      </c>
      <c r="M101" s="61">
        <v>25040</v>
      </c>
      <c r="N101" s="164">
        <v>24190</v>
      </c>
      <c r="O101" s="61"/>
      <c r="P101" s="164">
        <v>0</v>
      </c>
      <c r="Q101" s="61">
        <v>0</v>
      </c>
      <c r="R101" s="164">
        <v>0</v>
      </c>
      <c r="S101" s="61"/>
      <c r="T101" s="164">
        <v>0</v>
      </c>
      <c r="U101" s="61"/>
      <c r="V101" s="164">
        <v>0</v>
      </c>
    </row>
    <row r="102" spans="1:22" ht="12.75">
      <c r="A102" s="54">
        <v>32</v>
      </c>
      <c r="B102" s="55" t="s">
        <v>16</v>
      </c>
      <c r="C102" s="56">
        <f>SUM(C104:C105)</f>
        <v>25800</v>
      </c>
      <c r="D102" s="163">
        <f aca="true" t="shared" si="33" ref="D102:V102">SUM(D103)</f>
        <v>13310</v>
      </c>
      <c r="E102" s="56">
        <f t="shared" si="33"/>
        <v>1700</v>
      </c>
      <c r="F102" s="163">
        <f t="shared" si="33"/>
        <v>860</v>
      </c>
      <c r="G102" s="56">
        <f t="shared" si="33"/>
        <v>0</v>
      </c>
      <c r="H102" s="163">
        <f t="shared" si="33"/>
        <v>0</v>
      </c>
      <c r="I102" s="56">
        <f t="shared" si="33"/>
        <v>0</v>
      </c>
      <c r="J102" s="163">
        <f t="shared" si="33"/>
        <v>0</v>
      </c>
      <c r="K102" s="56">
        <f t="shared" si="33"/>
        <v>0</v>
      </c>
      <c r="L102" s="163">
        <f t="shared" si="33"/>
        <v>0</v>
      </c>
      <c r="M102" s="56">
        <f>SUM(M103)</f>
        <v>24100</v>
      </c>
      <c r="N102" s="163">
        <f t="shared" si="33"/>
        <v>12450</v>
      </c>
      <c r="O102" s="56">
        <f t="shared" si="33"/>
        <v>0</v>
      </c>
      <c r="P102" s="163">
        <f t="shared" si="33"/>
        <v>0</v>
      </c>
      <c r="Q102" s="56">
        <f t="shared" si="33"/>
        <v>0</v>
      </c>
      <c r="R102" s="163">
        <f t="shared" si="33"/>
        <v>0</v>
      </c>
      <c r="S102" s="56">
        <f t="shared" si="33"/>
        <v>0</v>
      </c>
      <c r="T102" s="163">
        <f t="shared" si="33"/>
        <v>0</v>
      </c>
      <c r="U102" s="56">
        <f t="shared" si="33"/>
        <v>0</v>
      </c>
      <c r="V102" s="163">
        <f t="shared" si="33"/>
        <v>0</v>
      </c>
    </row>
    <row r="103" spans="1:22" ht="25.5">
      <c r="A103" s="57">
        <v>321</v>
      </c>
      <c r="B103" s="58" t="s">
        <v>17</v>
      </c>
      <c r="C103" s="56">
        <f>SUM(C104:C105)</f>
        <v>25800</v>
      </c>
      <c r="D103" s="163">
        <f>SUM(F103+H103+J103+L103+N103+P103+R103+T103+V103)</f>
        <v>13310</v>
      </c>
      <c r="E103" s="56">
        <f>SUM(E104,E105)</f>
        <v>1700</v>
      </c>
      <c r="F103" s="163">
        <f>SUM(F104:F105)</f>
        <v>860</v>
      </c>
      <c r="G103" s="56">
        <f>SUM(G104)</f>
        <v>0</v>
      </c>
      <c r="H103" s="163">
        <f>SUM(H104)</f>
        <v>0</v>
      </c>
      <c r="I103" s="56">
        <f aca="true" t="shared" si="34" ref="I103:U103">SUM(I104,I105)</f>
        <v>0</v>
      </c>
      <c r="J103" s="163">
        <v>0</v>
      </c>
      <c r="K103" s="56">
        <f t="shared" si="34"/>
        <v>0</v>
      </c>
      <c r="L103" s="163">
        <f>SUM(L104:L105)</f>
        <v>0</v>
      </c>
      <c r="M103" s="56">
        <f t="shared" si="34"/>
        <v>24100</v>
      </c>
      <c r="N103" s="163">
        <f>SUM(N104:N105)</f>
        <v>12450</v>
      </c>
      <c r="O103" s="56">
        <f t="shared" si="34"/>
        <v>0</v>
      </c>
      <c r="P103" s="163">
        <f>SUM(P105)</f>
        <v>0</v>
      </c>
      <c r="Q103" s="56">
        <f t="shared" si="34"/>
        <v>0</v>
      </c>
      <c r="R103" s="163">
        <v>0</v>
      </c>
      <c r="S103" s="56">
        <f t="shared" si="34"/>
        <v>0</v>
      </c>
      <c r="T103" s="163">
        <v>0</v>
      </c>
      <c r="U103" s="56">
        <f t="shared" si="34"/>
        <v>0</v>
      </c>
      <c r="V103" s="163">
        <v>0</v>
      </c>
    </row>
    <row r="104" spans="1:22" ht="12.75" customHeight="1" hidden="1">
      <c r="A104" s="59">
        <v>3211</v>
      </c>
      <c r="B104" s="60" t="s">
        <v>57</v>
      </c>
      <c r="C104" s="61">
        <f>SUM(E104:V104)</f>
        <v>0</v>
      </c>
      <c r="D104" s="164">
        <f>SUM(F104+H104+J104+L104+N104+P104+R104+T104+V104)</f>
        <v>0</v>
      </c>
      <c r="E104" s="61"/>
      <c r="F104" s="164">
        <v>0</v>
      </c>
      <c r="G104" s="61"/>
      <c r="H104" s="164">
        <v>0</v>
      </c>
      <c r="I104" s="61"/>
      <c r="J104" s="164">
        <v>0</v>
      </c>
      <c r="K104" s="61"/>
      <c r="L104" s="164">
        <v>0</v>
      </c>
      <c r="M104" s="61"/>
      <c r="N104" s="164"/>
      <c r="O104" s="61"/>
      <c r="P104" s="164">
        <v>0</v>
      </c>
      <c r="Q104" s="61"/>
      <c r="R104" s="164">
        <v>0</v>
      </c>
      <c r="S104" s="61"/>
      <c r="T104" s="164">
        <v>0</v>
      </c>
      <c r="U104" s="61"/>
      <c r="V104" s="164">
        <v>0</v>
      </c>
    </row>
    <row r="105" spans="1:22" ht="25.5" customHeight="1" hidden="1">
      <c r="A105" s="59">
        <v>3212</v>
      </c>
      <c r="B105" s="60" t="s">
        <v>58</v>
      </c>
      <c r="C105" s="61">
        <f>SUM(E105+G105+I105+K105+M105+O105+Q105+S105+U105)</f>
        <v>25800</v>
      </c>
      <c r="D105" s="164">
        <f>SUM(F105+H105+J105+L105+N105+P105+R105+T105+V105)</f>
        <v>13310</v>
      </c>
      <c r="E105" s="61">
        <v>1700</v>
      </c>
      <c r="F105" s="164">
        <v>860</v>
      </c>
      <c r="G105" s="61"/>
      <c r="H105" s="164">
        <v>0</v>
      </c>
      <c r="I105" s="61"/>
      <c r="J105" s="164">
        <v>0</v>
      </c>
      <c r="K105" s="61"/>
      <c r="L105" s="164">
        <v>0</v>
      </c>
      <c r="M105" s="61">
        <v>24100</v>
      </c>
      <c r="N105" s="164">
        <v>12450</v>
      </c>
      <c r="O105" s="61"/>
      <c r="P105" s="164">
        <v>0</v>
      </c>
      <c r="Q105" s="61">
        <v>0</v>
      </c>
      <c r="R105" s="164">
        <v>0</v>
      </c>
      <c r="S105" s="61"/>
      <c r="T105" s="164">
        <v>0</v>
      </c>
      <c r="U105" s="61"/>
      <c r="V105" s="164">
        <v>0</v>
      </c>
    </row>
    <row r="106" spans="1:22" ht="12.75">
      <c r="A106" s="54"/>
      <c r="B106" s="55" t="s">
        <v>101</v>
      </c>
      <c r="C106" s="56">
        <f aca="true" t="shared" si="35" ref="C106:U106">SUM(C90)</f>
        <v>214840</v>
      </c>
      <c r="D106" s="163">
        <f>SUM(D90)</f>
        <v>200935</v>
      </c>
      <c r="E106" s="56">
        <f t="shared" si="35"/>
        <v>13940</v>
      </c>
      <c r="F106" s="163">
        <f>SUM(F90)</f>
        <v>17680</v>
      </c>
      <c r="G106" s="56">
        <f t="shared" si="35"/>
        <v>0</v>
      </c>
      <c r="H106" s="163">
        <f>SUM(H90)</f>
        <v>0</v>
      </c>
      <c r="I106" s="56">
        <f t="shared" si="35"/>
        <v>0</v>
      </c>
      <c r="J106" s="163">
        <f>SUM(J90)</f>
        <v>0</v>
      </c>
      <c r="K106" s="56">
        <f t="shared" si="35"/>
        <v>0</v>
      </c>
      <c r="L106" s="163">
        <f>SUM(L90)</f>
        <v>0</v>
      </c>
      <c r="M106" s="56">
        <f t="shared" si="35"/>
        <v>200900</v>
      </c>
      <c r="N106" s="163">
        <f>SUM(N90)</f>
        <v>183255</v>
      </c>
      <c r="O106" s="56">
        <f t="shared" si="35"/>
        <v>0</v>
      </c>
      <c r="P106" s="163">
        <f>SUM(P90)</f>
        <v>0</v>
      </c>
      <c r="Q106" s="56">
        <f t="shared" si="35"/>
        <v>0</v>
      </c>
      <c r="R106" s="163">
        <f>SUM(R90)</f>
        <v>0</v>
      </c>
      <c r="S106" s="56">
        <f t="shared" si="35"/>
        <v>0</v>
      </c>
      <c r="T106" s="163">
        <f>SUM(T90)</f>
        <v>0</v>
      </c>
      <c r="U106" s="56">
        <f t="shared" si="35"/>
        <v>0</v>
      </c>
      <c r="V106" s="163">
        <f>SUM(V90)</f>
        <v>0</v>
      </c>
    </row>
    <row r="107" spans="1:22" ht="12.75">
      <c r="A107" s="64"/>
      <c r="B107" s="65"/>
      <c r="C107" s="66"/>
      <c r="D107" s="66"/>
      <c r="E107" s="66"/>
      <c r="F107" s="66"/>
      <c r="G107" s="66"/>
      <c r="H107" s="66"/>
      <c r="I107" s="66"/>
      <c r="J107" s="66"/>
      <c r="K107" s="66"/>
      <c r="L107" s="66"/>
      <c r="M107" s="66"/>
      <c r="N107" s="66"/>
      <c r="O107" s="66"/>
      <c r="P107" s="66"/>
      <c r="Q107" s="66"/>
      <c r="R107" s="66"/>
      <c r="S107" s="66"/>
      <c r="T107" s="66"/>
      <c r="U107" s="66"/>
      <c r="V107" s="66"/>
    </row>
    <row r="108" spans="1:22" s="53" customFormat="1" ht="12.75">
      <c r="A108" s="210" t="s">
        <v>102</v>
      </c>
      <c r="B108" s="350" t="s">
        <v>118</v>
      </c>
      <c r="C108" s="350"/>
      <c r="D108" s="350"/>
      <c r="E108" s="350"/>
      <c r="F108" s="214"/>
      <c r="G108" s="213"/>
      <c r="H108" s="213"/>
      <c r="I108" s="213"/>
      <c r="J108" s="213"/>
      <c r="K108" s="213"/>
      <c r="L108" s="213"/>
      <c r="M108" s="213"/>
      <c r="N108" s="213"/>
      <c r="O108" s="213"/>
      <c r="P108" s="213"/>
      <c r="Q108" s="213"/>
      <c r="R108" s="213"/>
      <c r="S108" s="213"/>
      <c r="T108" s="213"/>
      <c r="U108" s="213"/>
      <c r="V108" s="213"/>
    </row>
    <row r="109" spans="1:23" ht="12.75">
      <c r="A109" s="80">
        <v>3</v>
      </c>
      <c r="B109" s="81" t="s">
        <v>37</v>
      </c>
      <c r="C109" s="82">
        <f>SUM(C110)</f>
        <v>10000</v>
      </c>
      <c r="D109" s="168">
        <f>SUM(D110)</f>
        <v>6035</v>
      </c>
      <c r="E109" s="82">
        <f aca="true" t="shared" si="36" ref="E109:U109">SUM(E110)</f>
        <v>0</v>
      </c>
      <c r="F109" s="168">
        <f>SUM(F110)</f>
        <v>0</v>
      </c>
      <c r="G109" s="82">
        <f t="shared" si="36"/>
        <v>0</v>
      </c>
      <c r="H109" s="168">
        <f>SUM(H110)</f>
        <v>0</v>
      </c>
      <c r="I109" s="82">
        <f t="shared" si="36"/>
        <v>0</v>
      </c>
      <c r="J109" s="168">
        <f>SUM(J110)</f>
        <v>0</v>
      </c>
      <c r="K109" s="82">
        <f t="shared" si="36"/>
        <v>0</v>
      </c>
      <c r="L109" s="168">
        <f>SUM(L110)</f>
        <v>0</v>
      </c>
      <c r="M109" s="82">
        <f t="shared" si="36"/>
        <v>10000</v>
      </c>
      <c r="N109" s="168">
        <f>SUM(N110)</f>
        <v>6035</v>
      </c>
      <c r="O109" s="82">
        <f t="shared" si="36"/>
        <v>0</v>
      </c>
      <c r="P109" s="168">
        <f>SUM(P110)</f>
        <v>0</v>
      </c>
      <c r="Q109" s="82">
        <f t="shared" si="36"/>
        <v>0</v>
      </c>
      <c r="R109" s="168">
        <f>SUM(R110)</f>
        <v>0</v>
      </c>
      <c r="S109" s="82">
        <f t="shared" si="36"/>
        <v>0</v>
      </c>
      <c r="T109" s="168">
        <f>SUM(T110)</f>
        <v>0</v>
      </c>
      <c r="U109" s="82">
        <f t="shared" si="36"/>
        <v>0</v>
      </c>
      <c r="V109" s="168">
        <f>SUM(V110)</f>
        <v>0</v>
      </c>
      <c r="W109" s="53"/>
    </row>
    <row r="110" spans="1:23" s="3" customFormat="1" ht="12.75">
      <c r="A110" s="39">
        <v>32</v>
      </c>
      <c r="B110" s="40" t="s">
        <v>16</v>
      </c>
      <c r="C110" s="41">
        <f>SUM(C111)</f>
        <v>10000</v>
      </c>
      <c r="D110" s="163">
        <f>SUM(D111)</f>
        <v>6035</v>
      </c>
      <c r="E110" s="41">
        <f>SUM(E111)</f>
        <v>0</v>
      </c>
      <c r="F110" s="163">
        <f>SUM(F111)</f>
        <v>0</v>
      </c>
      <c r="G110" s="41">
        <f>SUM(G111)</f>
        <v>0</v>
      </c>
      <c r="H110" s="163">
        <f>SUM(H111)</f>
        <v>0</v>
      </c>
      <c r="I110" s="41">
        <f>SUM(I111)</f>
        <v>0</v>
      </c>
      <c r="J110" s="163">
        <f>SUM(J111)</f>
        <v>0</v>
      </c>
      <c r="K110" s="41">
        <f>SUM(K111)</f>
        <v>0</v>
      </c>
      <c r="L110" s="163">
        <f>SUM(L111)</f>
        <v>0</v>
      </c>
      <c r="M110" s="41">
        <f>SUM(M111)</f>
        <v>10000</v>
      </c>
      <c r="N110" s="163">
        <f>SUM(N111)</f>
        <v>6035</v>
      </c>
      <c r="O110" s="41">
        <f>SUM(O111)</f>
        <v>0</v>
      </c>
      <c r="P110" s="163">
        <f>SUM(P111)</f>
        <v>0</v>
      </c>
      <c r="Q110" s="41">
        <f>SUM(Q111)</f>
        <v>0</v>
      </c>
      <c r="R110" s="163">
        <f>SUM(R111)</f>
        <v>0</v>
      </c>
      <c r="S110" s="41">
        <f>SUM(S111)</f>
        <v>0</v>
      </c>
      <c r="T110" s="163">
        <f>SUM(T111)</f>
        <v>0</v>
      </c>
      <c r="U110" s="41">
        <f>SUM(U111)</f>
        <v>0</v>
      </c>
      <c r="V110" s="163">
        <f>SUM(V111)</f>
        <v>0</v>
      </c>
      <c r="W110" s="67"/>
    </row>
    <row r="111" spans="1:23" ht="25.5">
      <c r="A111" s="39">
        <v>322</v>
      </c>
      <c r="B111" s="40" t="s">
        <v>18</v>
      </c>
      <c r="C111" s="41">
        <f>SUM(C112)</f>
        <v>10000</v>
      </c>
      <c r="D111" s="163">
        <f>SUM(F111+H111+J111+L111+N111+P111+R111+T111+V111)</f>
        <v>6035</v>
      </c>
      <c r="E111" s="41">
        <f>SUM(E112)</f>
        <v>0</v>
      </c>
      <c r="F111" s="163">
        <f>SUM(F112)</f>
        <v>0</v>
      </c>
      <c r="G111" s="41">
        <f>SUM(G112)</f>
        <v>0</v>
      </c>
      <c r="H111" s="163">
        <f>SUM(H112)</f>
        <v>0</v>
      </c>
      <c r="I111" s="41">
        <f>SUM(I112)</f>
        <v>0</v>
      </c>
      <c r="J111" s="163">
        <f>SUM(J112)</f>
        <v>0</v>
      </c>
      <c r="K111" s="41">
        <f>SUM(K112)</f>
        <v>0</v>
      </c>
      <c r="L111" s="163">
        <f>SUM(L112)</f>
        <v>0</v>
      </c>
      <c r="M111" s="41">
        <f>SUM(M112)</f>
        <v>10000</v>
      </c>
      <c r="N111" s="163">
        <f>SUM(N112)</f>
        <v>6035</v>
      </c>
      <c r="O111" s="41">
        <f>SUM(O112)</f>
        <v>0</v>
      </c>
      <c r="P111" s="163">
        <f>SUM(P112)</f>
        <v>0</v>
      </c>
      <c r="Q111" s="41">
        <f>SUM(Q112)</f>
        <v>0</v>
      </c>
      <c r="R111" s="163">
        <f>SUM(R112)</f>
        <v>0</v>
      </c>
      <c r="S111" s="41">
        <f>SUM(S112)</f>
        <v>0</v>
      </c>
      <c r="T111" s="163">
        <f>SUM(T112)</f>
        <v>0</v>
      </c>
      <c r="U111" s="41">
        <f>SUM(U112)</f>
        <v>0</v>
      </c>
      <c r="V111" s="163">
        <f>SUM(V112)</f>
        <v>0</v>
      </c>
      <c r="W111" s="53"/>
    </row>
    <row r="112" spans="1:23" ht="12.75" hidden="1">
      <c r="A112" s="42">
        <v>3222</v>
      </c>
      <c r="B112" s="43" t="s">
        <v>62</v>
      </c>
      <c r="C112" s="44">
        <f>SUM(E112+G112+I112+K112+M112+O112+Q112+S112+U112)</f>
        <v>10000</v>
      </c>
      <c r="D112" s="164">
        <f>SUM(F112+H112+J112+L112+N112+P112+R112+T112+V112)</f>
        <v>6035</v>
      </c>
      <c r="E112" s="44">
        <v>0</v>
      </c>
      <c r="F112" s="164">
        <v>0</v>
      </c>
      <c r="G112" s="44"/>
      <c r="H112" s="164">
        <f>SUM(N10)</f>
        <v>0</v>
      </c>
      <c r="I112" s="44"/>
      <c r="J112" s="164">
        <v>0</v>
      </c>
      <c r="K112" s="44"/>
      <c r="L112" s="164">
        <f>SUM(R10)</f>
        <v>0</v>
      </c>
      <c r="M112" s="44">
        <v>10000</v>
      </c>
      <c r="N112" s="164">
        <v>6035</v>
      </c>
      <c r="O112" s="44"/>
      <c r="P112" s="164">
        <f>SUM(V10)</f>
        <v>0</v>
      </c>
      <c r="Q112" s="44">
        <v>0</v>
      </c>
      <c r="R112" s="164">
        <f>SUM(X10)</f>
        <v>0</v>
      </c>
      <c r="S112" s="44"/>
      <c r="T112" s="164">
        <f>SUM(Z10)</f>
        <v>0</v>
      </c>
      <c r="U112" s="44"/>
      <c r="V112" s="164">
        <f>SUM(AB10)</f>
        <v>0</v>
      </c>
      <c r="W112" s="53"/>
    </row>
    <row r="113" spans="1:23" ht="12.75">
      <c r="A113" s="42"/>
      <c r="B113" s="40" t="s">
        <v>101</v>
      </c>
      <c r="C113" s="41">
        <f aca="true" t="shared" si="37" ref="C113:O113">SUM(C111)</f>
        <v>10000</v>
      </c>
      <c r="D113" s="163">
        <f>SUM(D109)</f>
        <v>6035</v>
      </c>
      <c r="E113" s="41">
        <f t="shared" si="37"/>
        <v>0</v>
      </c>
      <c r="F113" s="163">
        <f>SUM(F109)</f>
        <v>0</v>
      </c>
      <c r="G113" s="41">
        <f t="shared" si="37"/>
        <v>0</v>
      </c>
      <c r="H113" s="163">
        <f>SUM(H109)</f>
        <v>0</v>
      </c>
      <c r="I113" s="41">
        <f t="shared" si="37"/>
        <v>0</v>
      </c>
      <c r="J113" s="163">
        <f>SUM(J109)</f>
        <v>0</v>
      </c>
      <c r="K113" s="41">
        <f t="shared" si="37"/>
        <v>0</v>
      </c>
      <c r="L113" s="163">
        <f>SUM(L109)</f>
        <v>0</v>
      </c>
      <c r="M113" s="41">
        <f t="shared" si="37"/>
        <v>10000</v>
      </c>
      <c r="N113" s="163">
        <f>SUM(N109)</f>
        <v>6035</v>
      </c>
      <c r="O113" s="41">
        <f t="shared" si="37"/>
        <v>0</v>
      </c>
      <c r="P113" s="163">
        <f>SUM(P109)</f>
        <v>0</v>
      </c>
      <c r="Q113" s="41">
        <f>SUM(Q111)</f>
        <v>0</v>
      </c>
      <c r="R113" s="163">
        <f>SUM(R109)</f>
        <v>0</v>
      </c>
      <c r="S113" s="41">
        <f>SUM(S111)</f>
        <v>0</v>
      </c>
      <c r="T113" s="163">
        <f>SUM(T109)</f>
        <v>0</v>
      </c>
      <c r="U113" s="41">
        <f>SUM(U111)</f>
        <v>0</v>
      </c>
      <c r="V113" s="163">
        <f>SUM(V109)</f>
        <v>0</v>
      </c>
      <c r="W113" s="53"/>
    </row>
    <row r="114" spans="1:23" ht="12.75">
      <c r="A114" s="62"/>
      <c r="B114" s="63"/>
      <c r="C114" s="52"/>
      <c r="D114" s="52"/>
      <c r="E114" s="52"/>
      <c r="F114" s="52"/>
      <c r="G114" s="52"/>
      <c r="H114" s="52"/>
      <c r="I114" s="52"/>
      <c r="J114" s="52"/>
      <c r="K114" s="52"/>
      <c r="L114" s="52"/>
      <c r="M114" s="52"/>
      <c r="N114" s="52"/>
      <c r="O114" s="52"/>
      <c r="P114" s="52"/>
      <c r="Q114" s="52"/>
      <c r="R114" s="52"/>
      <c r="S114" s="52"/>
      <c r="T114" s="52"/>
      <c r="U114" s="52"/>
      <c r="V114" s="52"/>
      <c r="W114" s="53"/>
    </row>
    <row r="115" spans="1:22" s="53" customFormat="1" ht="12.75">
      <c r="A115" s="210" t="s">
        <v>106</v>
      </c>
      <c r="B115" s="350" t="s">
        <v>105</v>
      </c>
      <c r="C115" s="350"/>
      <c r="D115" s="350"/>
      <c r="E115" s="350"/>
      <c r="F115" s="214"/>
      <c r="G115" s="213"/>
      <c r="H115" s="213"/>
      <c r="I115" s="213"/>
      <c r="J115" s="213"/>
      <c r="K115" s="213"/>
      <c r="L115" s="213"/>
      <c r="M115" s="213"/>
      <c r="N115" s="213"/>
      <c r="O115" s="213"/>
      <c r="P115" s="213"/>
      <c r="Q115" s="213"/>
      <c r="R115" s="213"/>
      <c r="S115" s="213"/>
      <c r="T115" s="213"/>
      <c r="U115" s="213"/>
      <c r="V115" s="213"/>
    </row>
    <row r="116" spans="1:22" s="53" customFormat="1" ht="12.75">
      <c r="A116" s="83">
        <v>3</v>
      </c>
      <c r="B116" s="84" t="s">
        <v>37</v>
      </c>
      <c r="C116" s="85">
        <f>SUM(C117+C119+C122+C124)</f>
        <v>17900</v>
      </c>
      <c r="D116" s="168">
        <f>SUM(F116+H116+J116+L116+N116+P116+R116+T116)</f>
        <v>6235</v>
      </c>
      <c r="E116" s="85">
        <f aca="true" t="shared" si="38" ref="E116:U116">SUM(E117+E119+E122+E124)</f>
        <v>0</v>
      </c>
      <c r="F116" s="168">
        <f>SUM(F117+F119+F122+F124)</f>
        <v>6235</v>
      </c>
      <c r="G116" s="85">
        <f t="shared" si="38"/>
        <v>0</v>
      </c>
      <c r="H116" s="168">
        <f>SUM(H117+H119+H122+H124)</f>
        <v>0</v>
      </c>
      <c r="I116" s="85">
        <f t="shared" si="38"/>
        <v>0</v>
      </c>
      <c r="J116" s="168">
        <f>SUM(J117+J119+J122+J124)</f>
        <v>0</v>
      </c>
      <c r="K116" s="85">
        <f t="shared" si="38"/>
        <v>7600</v>
      </c>
      <c r="L116" s="168">
        <f>SUM(L117+L119+L122+L124)</f>
        <v>0</v>
      </c>
      <c r="M116" s="85">
        <f t="shared" si="38"/>
        <v>0</v>
      </c>
      <c r="N116" s="168">
        <f>SUM(N117+N119+N122+N124)</f>
        <v>0</v>
      </c>
      <c r="O116" s="85">
        <f t="shared" si="38"/>
        <v>10300</v>
      </c>
      <c r="P116" s="168">
        <f>SUM(P117+P119+P122+P124)</f>
        <v>0</v>
      </c>
      <c r="Q116" s="85">
        <f t="shared" si="38"/>
        <v>0</v>
      </c>
      <c r="R116" s="168">
        <f>SUM(R117+R119+R122+R124)</f>
        <v>0</v>
      </c>
      <c r="S116" s="85">
        <f t="shared" si="38"/>
        <v>0</v>
      </c>
      <c r="T116" s="168">
        <f>SUM(T117+T119+T122+T124)</f>
        <v>0</v>
      </c>
      <c r="U116" s="85">
        <f t="shared" si="38"/>
        <v>0</v>
      </c>
      <c r="V116" s="168">
        <f>SUM(V117+V119+V122+V124)</f>
        <v>0</v>
      </c>
    </row>
    <row r="117" spans="1:22" ht="23.25" customHeight="1">
      <c r="A117" s="86">
        <v>321</v>
      </c>
      <c r="B117" s="87" t="s">
        <v>17</v>
      </c>
      <c r="C117" s="49">
        <f>SUM(C118)</f>
        <v>10300</v>
      </c>
      <c r="D117" s="163">
        <f>SUM(D118)</f>
        <v>0</v>
      </c>
      <c r="E117" s="49">
        <f aca="true" t="shared" si="39" ref="E117:O117">SUM(E118)</f>
        <v>0</v>
      </c>
      <c r="F117" s="163">
        <f>SUM(F118)</f>
        <v>0</v>
      </c>
      <c r="G117" s="49">
        <f t="shared" si="39"/>
        <v>0</v>
      </c>
      <c r="H117" s="163">
        <f>SUM(H118)</f>
        <v>0</v>
      </c>
      <c r="I117" s="49">
        <f t="shared" si="39"/>
        <v>0</v>
      </c>
      <c r="J117" s="163">
        <f>SUM(J118)</f>
        <v>0</v>
      </c>
      <c r="K117" s="49">
        <f t="shared" si="39"/>
        <v>0</v>
      </c>
      <c r="L117" s="163">
        <f>SUM(L118)</f>
        <v>0</v>
      </c>
      <c r="M117" s="49">
        <f t="shared" si="39"/>
        <v>0</v>
      </c>
      <c r="N117" s="163">
        <f>SUM(N118)</f>
        <v>0</v>
      </c>
      <c r="O117" s="49">
        <f t="shared" si="39"/>
        <v>10300</v>
      </c>
      <c r="P117" s="163">
        <f aca="true" t="shared" si="40" ref="P117:V117">SUM(P118)</f>
        <v>0</v>
      </c>
      <c r="Q117" s="49">
        <f t="shared" si="40"/>
        <v>0</v>
      </c>
      <c r="R117" s="163">
        <f t="shared" si="40"/>
        <v>0</v>
      </c>
      <c r="S117" s="49">
        <f t="shared" si="40"/>
        <v>0</v>
      </c>
      <c r="T117" s="163">
        <f t="shared" si="40"/>
        <v>0</v>
      </c>
      <c r="U117" s="49">
        <f t="shared" si="40"/>
        <v>0</v>
      </c>
      <c r="V117" s="163">
        <f t="shared" si="40"/>
        <v>0</v>
      </c>
    </row>
    <row r="118" spans="1:22" ht="12.75" customHeight="1" hidden="1">
      <c r="A118" s="50">
        <v>3211</v>
      </c>
      <c r="B118" s="51" t="s">
        <v>57</v>
      </c>
      <c r="C118" s="46">
        <f>SUM(E118+G118+I118+K118+M118+O118+Q118+S118+U118)</f>
        <v>10300</v>
      </c>
      <c r="D118" s="164">
        <f>SUM(F118+H118+I118+L118+N118+P118+R118+T118)</f>
        <v>0</v>
      </c>
      <c r="E118" s="46"/>
      <c r="F118" s="164">
        <v>0</v>
      </c>
      <c r="G118" s="46"/>
      <c r="H118" s="164">
        <v>0</v>
      </c>
      <c r="I118" s="46"/>
      <c r="J118" s="164">
        <v>0</v>
      </c>
      <c r="K118" s="46"/>
      <c r="L118" s="164">
        <v>0</v>
      </c>
      <c r="M118" s="46"/>
      <c r="N118" s="164">
        <f>SUM(P118+R118+T118+V118+X118+Z118+AB118+AD118+AF118)</f>
        <v>0</v>
      </c>
      <c r="O118" s="46">
        <v>10300</v>
      </c>
      <c r="P118" s="164">
        <f>SUM(R118+T118+V118+X118+Z118+AB118+AD118+AF118+AH118)</f>
        <v>0</v>
      </c>
      <c r="Q118" s="46"/>
      <c r="R118" s="164">
        <f>SUM(T118+V118+X118+Z118+AB118+AD118+AF118+AH118+AJ118)</f>
        <v>0</v>
      </c>
      <c r="S118" s="46"/>
      <c r="T118" s="164">
        <f>SUM(V118+X118+Z118+AB118+AD118+AF118+AH118+AJ118+AL118)</f>
        <v>0</v>
      </c>
      <c r="U118" s="46"/>
      <c r="V118" s="164">
        <f>SUM(X118+Z118+AB118+AD118+AF118+AH118+AJ118+AL118+AN118)</f>
        <v>0</v>
      </c>
    </row>
    <row r="119" spans="1:22" ht="25.5">
      <c r="A119" s="47">
        <v>322</v>
      </c>
      <c r="B119" s="48" t="s">
        <v>18</v>
      </c>
      <c r="C119" s="49">
        <f>SUM(C120)</f>
        <v>1200</v>
      </c>
      <c r="D119" s="163">
        <f>SUM(D120:D121)</f>
        <v>5305</v>
      </c>
      <c r="E119" s="49">
        <f>SUM(E120)</f>
        <v>0</v>
      </c>
      <c r="F119" s="163">
        <f>SUM(F120:F121)</f>
        <v>5305</v>
      </c>
      <c r="G119" s="49">
        <f aca="true" t="shared" si="41" ref="G119:U119">SUM(G120)</f>
        <v>0</v>
      </c>
      <c r="H119" s="163">
        <f>SUM(H120)</f>
        <v>0</v>
      </c>
      <c r="I119" s="49">
        <f t="shared" si="41"/>
        <v>0</v>
      </c>
      <c r="J119" s="163">
        <f>SUM(J120)</f>
        <v>0</v>
      </c>
      <c r="K119" s="49">
        <f t="shared" si="41"/>
        <v>1200</v>
      </c>
      <c r="L119" s="163">
        <f>SUM(L120)</f>
        <v>0</v>
      </c>
      <c r="M119" s="49">
        <f t="shared" si="41"/>
        <v>0</v>
      </c>
      <c r="N119" s="163">
        <f>SUM(N120)</f>
        <v>0</v>
      </c>
      <c r="O119" s="49">
        <f t="shared" si="41"/>
        <v>0</v>
      </c>
      <c r="P119" s="163">
        <f>SUM(P120)</f>
        <v>0</v>
      </c>
      <c r="Q119" s="49">
        <f t="shared" si="41"/>
        <v>0</v>
      </c>
      <c r="R119" s="163">
        <f>SUM(R120)</f>
        <v>0</v>
      </c>
      <c r="S119" s="49">
        <f t="shared" si="41"/>
        <v>0</v>
      </c>
      <c r="T119" s="163">
        <f>SUM(T120)</f>
        <v>0</v>
      </c>
      <c r="U119" s="49">
        <f t="shared" si="41"/>
        <v>0</v>
      </c>
      <c r="V119" s="163">
        <f>SUM(V120)</f>
        <v>0</v>
      </c>
    </row>
    <row r="120" spans="1:22" s="53" customFormat="1" ht="25.5" customHeight="1" hidden="1">
      <c r="A120" s="50">
        <v>3221</v>
      </c>
      <c r="B120" s="51" t="s">
        <v>61</v>
      </c>
      <c r="C120" s="46">
        <f>SUM(E120+G120+I120+K120+M120+O120+Q120+S120+U120)</f>
        <v>1200</v>
      </c>
      <c r="D120" s="164">
        <f>SUM(F120+H120+J120+L120+N120+P120+R120+T120)</f>
        <v>690</v>
      </c>
      <c r="E120" s="46"/>
      <c r="F120" s="164">
        <v>690</v>
      </c>
      <c r="G120" s="46"/>
      <c r="H120" s="164">
        <f>SUM(J120+L120+N120+P120+R120+T120+V120+X120+Z120)</f>
        <v>0</v>
      </c>
      <c r="I120" s="46"/>
      <c r="J120" s="164">
        <f>SUM(L120+N120+P120+R120+T120+V120+X120+Z120+AB120)</f>
        <v>0</v>
      </c>
      <c r="K120" s="46">
        <v>1200</v>
      </c>
      <c r="L120" s="164">
        <f>SUM(N120+P120+R120+T120+V120+X120+Z120+AB120+AD120)</f>
        <v>0</v>
      </c>
      <c r="M120" s="46"/>
      <c r="N120" s="164">
        <f>SUM(P120+R120+T120+V120+X120+Z120+AB120+AD120+AF120)</f>
        <v>0</v>
      </c>
      <c r="O120" s="46"/>
      <c r="P120" s="164">
        <f>SUM(R120+T120+V120+X120+Z120+AB120+AD120+AF120+AH120)</f>
        <v>0</v>
      </c>
      <c r="Q120" s="46"/>
      <c r="R120" s="164">
        <f>SUM(T120+V120+X120+Z120+AB120+AD120+AF120+AH120+AJ120)</f>
        <v>0</v>
      </c>
      <c r="S120" s="46"/>
      <c r="T120" s="164">
        <f>SUM(V120+X120+Z120+AB120+AD120+AF120+AH120+AJ120+AL120)</f>
        <v>0</v>
      </c>
      <c r="U120" s="46"/>
      <c r="V120" s="164">
        <f>SUM(X120+Z120+AB120+AD120+AF120+AH120+AJ120+AL120+AN120)</f>
        <v>0</v>
      </c>
    </row>
    <row r="121" spans="1:22" s="53" customFormat="1" ht="25.5" customHeight="1" hidden="1">
      <c r="A121" s="50">
        <v>3222</v>
      </c>
      <c r="B121" s="51" t="s">
        <v>176</v>
      </c>
      <c r="C121" s="46"/>
      <c r="D121" s="164">
        <f>SUM(F121+H121+J121+L121+N121+P121+R121+T121)</f>
        <v>4615</v>
      </c>
      <c r="E121" s="46"/>
      <c r="F121" s="164">
        <v>4615</v>
      </c>
      <c r="G121" s="46"/>
      <c r="H121" s="164"/>
      <c r="I121" s="46"/>
      <c r="J121" s="164"/>
      <c r="K121" s="46"/>
      <c r="L121" s="164"/>
      <c r="M121" s="46"/>
      <c r="N121" s="164"/>
      <c r="O121" s="46"/>
      <c r="P121" s="164"/>
      <c r="Q121" s="46"/>
      <c r="R121" s="164"/>
      <c r="S121" s="46"/>
      <c r="T121" s="164"/>
      <c r="U121" s="46"/>
      <c r="V121" s="164"/>
    </row>
    <row r="122" spans="1:22" s="67" customFormat="1" ht="12.75" customHeight="1">
      <c r="A122" s="86">
        <v>323</v>
      </c>
      <c r="B122" s="87" t="s">
        <v>19</v>
      </c>
      <c r="C122" s="49">
        <f>SUM(C123)</f>
        <v>3400</v>
      </c>
      <c r="D122" s="163">
        <f>SUM(D123)</f>
        <v>0</v>
      </c>
      <c r="E122" s="49">
        <f>SUM(E123)</f>
        <v>0</v>
      </c>
      <c r="F122" s="163">
        <f>SUM(F123)</f>
        <v>0</v>
      </c>
      <c r="G122" s="49">
        <f aca="true" t="shared" si="42" ref="G122:U122">SUM(G123)</f>
        <v>0</v>
      </c>
      <c r="H122" s="163">
        <f>SUM(H123)</f>
        <v>0</v>
      </c>
      <c r="I122" s="49">
        <f t="shared" si="42"/>
        <v>0</v>
      </c>
      <c r="J122" s="163">
        <f>SUM(J123)</f>
        <v>0</v>
      </c>
      <c r="K122" s="49">
        <f t="shared" si="42"/>
        <v>3400</v>
      </c>
      <c r="L122" s="163">
        <f>SUM(L123)</f>
        <v>0</v>
      </c>
      <c r="M122" s="49">
        <f t="shared" si="42"/>
        <v>0</v>
      </c>
      <c r="N122" s="163">
        <f>SUM(N123)</f>
        <v>0</v>
      </c>
      <c r="O122" s="49">
        <f t="shared" si="42"/>
        <v>0</v>
      </c>
      <c r="P122" s="163">
        <f>SUM(P123)</f>
        <v>0</v>
      </c>
      <c r="Q122" s="49">
        <f t="shared" si="42"/>
        <v>0</v>
      </c>
      <c r="R122" s="163">
        <f>SUM(R123)</f>
        <v>0</v>
      </c>
      <c r="S122" s="49">
        <f t="shared" si="42"/>
        <v>0</v>
      </c>
      <c r="T122" s="163">
        <f>SUM(T123)</f>
        <v>0</v>
      </c>
      <c r="U122" s="49">
        <f t="shared" si="42"/>
        <v>0</v>
      </c>
      <c r="V122" s="163">
        <f>SUM(V123)</f>
        <v>0</v>
      </c>
    </row>
    <row r="123" spans="1:22" s="68" customFormat="1" ht="12.75" customHeight="1" hidden="1">
      <c r="A123" s="50">
        <v>3237</v>
      </c>
      <c r="B123" s="51" t="s">
        <v>74</v>
      </c>
      <c r="C123" s="46">
        <f>SUM(E123+G123+I123+K123+M123+O123+Q123+S123+U123)</f>
        <v>3400</v>
      </c>
      <c r="D123" s="164">
        <f>SUM(F123+H123+J123+L123+N123+P123+R123+T123+V123)</f>
        <v>0</v>
      </c>
      <c r="E123" s="46"/>
      <c r="F123" s="164">
        <f>SUM(H123+J123+L123+N123+P123+R123+T123+V123+X123)</f>
        <v>0</v>
      </c>
      <c r="G123" s="46"/>
      <c r="H123" s="164">
        <f>SUM(J123+L123+N123+P123+R123+T123+V123+X123+Z123)</f>
        <v>0</v>
      </c>
      <c r="I123" s="46"/>
      <c r="J123" s="164">
        <f>SUM(L123+N123+P123+R123+T123+V123+X123+Z123+AB123)</f>
        <v>0</v>
      </c>
      <c r="K123" s="46">
        <v>3400</v>
      </c>
      <c r="L123" s="164">
        <f>SUM(N123+P123+R123+T123+V123+X123+Z123+AB123+AD123)</f>
        <v>0</v>
      </c>
      <c r="M123" s="46"/>
      <c r="N123" s="164">
        <f>SUM(P123+R123+T123+V123+X123+Z123+AB123+AD123+AF123)</f>
        <v>0</v>
      </c>
      <c r="O123" s="46"/>
      <c r="P123" s="164">
        <f>SUM(R123+T123+V123+X123+Z123+AB123+AD123+AF123+AH123)</f>
        <v>0</v>
      </c>
      <c r="Q123" s="46"/>
      <c r="R123" s="164">
        <f>SUM(T123+V123+X123+Z123+AB123+AD123+AF123+AH123+AJ123)</f>
        <v>0</v>
      </c>
      <c r="S123" s="46"/>
      <c r="T123" s="164">
        <f>SUM(V123+X123+Z123+AB123+AD123+AF123+AH123+AJ123+AL123)</f>
        <v>0</v>
      </c>
      <c r="U123" s="46"/>
      <c r="V123" s="164">
        <f>SUM(X123+Z123+AB123+AD123+AF123+AH123+AJ123+AL123+AN123)</f>
        <v>0</v>
      </c>
    </row>
    <row r="124" spans="1:22" s="3" customFormat="1" ht="12.75" customHeight="1">
      <c r="A124" s="47">
        <v>329</v>
      </c>
      <c r="B124" s="48" t="s">
        <v>87</v>
      </c>
      <c r="C124" s="49">
        <f>SUM(C125)</f>
        <v>3000</v>
      </c>
      <c r="D124" s="163">
        <f>SUM(D125)</f>
        <v>930</v>
      </c>
      <c r="E124" s="49">
        <f aca="true" t="shared" si="43" ref="E124:U124">SUM(E125:E125)</f>
        <v>0</v>
      </c>
      <c r="F124" s="163">
        <f>SUM(F125)</f>
        <v>930</v>
      </c>
      <c r="G124" s="49">
        <f t="shared" si="43"/>
        <v>0</v>
      </c>
      <c r="H124" s="163"/>
      <c r="I124" s="49">
        <f t="shared" si="43"/>
        <v>0</v>
      </c>
      <c r="J124" s="163"/>
      <c r="K124" s="49">
        <f t="shared" si="43"/>
        <v>3000</v>
      </c>
      <c r="L124" s="163"/>
      <c r="M124" s="49">
        <f t="shared" si="43"/>
        <v>0</v>
      </c>
      <c r="N124" s="163"/>
      <c r="O124" s="49">
        <f t="shared" si="43"/>
        <v>0</v>
      </c>
      <c r="P124" s="163">
        <f>SUM(P125)</f>
        <v>0</v>
      </c>
      <c r="Q124" s="49">
        <f t="shared" si="43"/>
        <v>0</v>
      </c>
      <c r="R124" s="163">
        <f>SUM(R125)</f>
        <v>0</v>
      </c>
      <c r="S124" s="49">
        <f t="shared" si="43"/>
        <v>0</v>
      </c>
      <c r="T124" s="163">
        <f>SUM(T125)</f>
        <v>0</v>
      </c>
      <c r="U124" s="49">
        <f t="shared" si="43"/>
        <v>0</v>
      </c>
      <c r="V124" s="163">
        <f>SUM(V125)</f>
        <v>0</v>
      </c>
    </row>
    <row r="125" spans="1:22" s="3" customFormat="1" ht="12.75" customHeight="1" hidden="1">
      <c r="A125" s="50">
        <v>3299</v>
      </c>
      <c r="B125" s="51" t="s">
        <v>87</v>
      </c>
      <c r="C125" s="46">
        <f>SUM(E125+G125+I125+K125+M125+O125+Q125+S125+U125)</f>
        <v>3000</v>
      </c>
      <c r="D125" s="164">
        <f>SUM(F125+H125+J125+L125+N125+R125+T125)</f>
        <v>930</v>
      </c>
      <c r="E125" s="46"/>
      <c r="F125" s="164">
        <v>930</v>
      </c>
      <c r="G125" s="46"/>
      <c r="H125" s="164">
        <v>0</v>
      </c>
      <c r="I125" s="46"/>
      <c r="J125" s="164">
        <v>0</v>
      </c>
      <c r="K125" s="46">
        <v>3000</v>
      </c>
      <c r="L125" s="164">
        <v>0</v>
      </c>
      <c r="M125" s="46"/>
      <c r="N125" s="164">
        <f>SUM(P125+R125+T125+V125+X125+Z125+AB125+AD125+AF125)</f>
        <v>0</v>
      </c>
      <c r="O125" s="46"/>
      <c r="P125" s="164">
        <f>SUM(R125+T125+V125+X125+Z125+AB125+AD125+AF125+AH125)</f>
        <v>0</v>
      </c>
      <c r="Q125" s="46"/>
      <c r="R125" s="164">
        <f>SUM(T125+V125+X125+Z125+AB125+AD125+AF125+AH125+AJ125)</f>
        <v>0</v>
      </c>
      <c r="S125" s="46"/>
      <c r="T125" s="164">
        <f>SUM(V125+X125+Z125+AB125+AD125+AF125+AH125+AJ125+AL125)</f>
        <v>0</v>
      </c>
      <c r="U125" s="46"/>
      <c r="V125" s="164">
        <f>SUM(X125+Z125+AB125+AD125+AF125+AH125+AJ125+AL125+AN125)</f>
        <v>0</v>
      </c>
    </row>
    <row r="126" spans="1:22" s="3" customFormat="1" ht="12.75">
      <c r="A126" s="50"/>
      <c r="B126" s="48" t="s">
        <v>101</v>
      </c>
      <c r="C126" s="49">
        <f>SUM(C116)</f>
        <v>17900</v>
      </c>
      <c r="D126" s="163">
        <f>SUM(D116)</f>
        <v>6235</v>
      </c>
      <c r="E126" s="49">
        <f aca="true" t="shared" si="44" ref="E126:U126">SUM(E116)</f>
        <v>0</v>
      </c>
      <c r="F126" s="163">
        <f>SUM(F116)</f>
        <v>6235</v>
      </c>
      <c r="G126" s="49">
        <f t="shared" si="44"/>
        <v>0</v>
      </c>
      <c r="H126" s="163">
        <f>SUM(H116)</f>
        <v>0</v>
      </c>
      <c r="I126" s="49">
        <f t="shared" si="44"/>
        <v>0</v>
      </c>
      <c r="J126" s="163">
        <f>SUM(J116)</f>
        <v>0</v>
      </c>
      <c r="K126" s="49">
        <f t="shared" si="44"/>
        <v>7600</v>
      </c>
      <c r="L126" s="163">
        <f>SUM(L116)</f>
        <v>0</v>
      </c>
      <c r="M126" s="49">
        <f t="shared" si="44"/>
        <v>0</v>
      </c>
      <c r="N126" s="163">
        <f>SUM(N116)</f>
        <v>0</v>
      </c>
      <c r="O126" s="49">
        <f t="shared" si="44"/>
        <v>10300</v>
      </c>
      <c r="P126" s="163">
        <f>SUM(P116)</f>
        <v>0</v>
      </c>
      <c r="Q126" s="49">
        <f t="shared" si="44"/>
        <v>0</v>
      </c>
      <c r="R126" s="163">
        <f>SUM(R116)</f>
        <v>0</v>
      </c>
      <c r="S126" s="49">
        <f t="shared" si="44"/>
        <v>0</v>
      </c>
      <c r="T126" s="163">
        <f>SUM(T116)</f>
        <v>0</v>
      </c>
      <c r="U126" s="49">
        <f t="shared" si="44"/>
        <v>0</v>
      </c>
      <c r="V126" s="163">
        <f>SUM(V116)</f>
        <v>0</v>
      </c>
    </row>
    <row r="127" spans="1:22" s="3" customFormat="1" ht="12.75">
      <c r="A127" s="62"/>
      <c r="B127" s="63"/>
      <c r="C127" s="66"/>
      <c r="D127" s="66"/>
      <c r="E127" s="66"/>
      <c r="F127" s="66"/>
      <c r="G127" s="66"/>
      <c r="H127" s="66"/>
      <c r="I127" s="66"/>
      <c r="J127" s="66"/>
      <c r="K127" s="66"/>
      <c r="L127" s="66"/>
      <c r="M127" s="66"/>
      <c r="N127" s="66"/>
      <c r="O127" s="66"/>
      <c r="P127" s="66"/>
      <c r="Q127" s="66"/>
      <c r="R127" s="66"/>
      <c r="S127" s="66"/>
      <c r="T127" s="66"/>
      <c r="U127" s="66"/>
      <c r="V127" s="66"/>
    </row>
    <row r="128" spans="1:22" s="3" customFormat="1" ht="12.75">
      <c r="A128" s="62"/>
      <c r="B128" s="63"/>
      <c r="C128" s="66"/>
      <c r="D128" s="66"/>
      <c r="E128" s="66"/>
      <c r="F128" s="66"/>
      <c r="G128" s="66"/>
      <c r="H128" s="66"/>
      <c r="I128" s="66"/>
      <c r="J128" s="66"/>
      <c r="K128" s="66"/>
      <c r="L128" s="66"/>
      <c r="M128" s="66"/>
      <c r="N128" s="66"/>
      <c r="O128" s="66"/>
      <c r="P128" s="66"/>
      <c r="Q128" s="66"/>
      <c r="R128" s="66"/>
      <c r="S128" s="66"/>
      <c r="T128" s="66"/>
      <c r="U128" s="66"/>
      <c r="V128" s="66"/>
    </row>
    <row r="129" spans="1:22" s="67" customFormat="1" ht="12.75">
      <c r="A129" s="210" t="s">
        <v>107</v>
      </c>
      <c r="B129" s="350" t="s">
        <v>108</v>
      </c>
      <c r="C129" s="350"/>
      <c r="D129" s="350"/>
      <c r="E129" s="350"/>
      <c r="F129" s="215"/>
      <c r="G129" s="216"/>
      <c r="H129" s="216"/>
      <c r="I129" s="217"/>
      <c r="J129" s="217"/>
      <c r="K129" s="217"/>
      <c r="L129" s="217"/>
      <c r="M129" s="218"/>
      <c r="N129" s="218"/>
      <c r="O129" s="218"/>
      <c r="P129" s="218"/>
      <c r="Q129" s="218"/>
      <c r="R129" s="218"/>
      <c r="S129" s="218"/>
      <c r="T129" s="218"/>
      <c r="U129" s="218"/>
      <c r="V129" s="218"/>
    </row>
    <row r="130" spans="1:22" s="3" customFormat="1" ht="12.75">
      <c r="A130" s="88">
        <v>45</v>
      </c>
      <c r="B130" s="89" t="s">
        <v>109</v>
      </c>
      <c r="C130" s="90">
        <f aca="true" t="shared" si="45" ref="C130:U130">SUM(C131)</f>
        <v>4500000</v>
      </c>
      <c r="D130" s="169">
        <f>SUM(D131)</f>
        <v>0</v>
      </c>
      <c r="E130" s="114">
        <f t="shared" si="45"/>
        <v>0</v>
      </c>
      <c r="F130" s="169">
        <f>SUM(F131)</f>
        <v>0</v>
      </c>
      <c r="G130" s="90">
        <f t="shared" si="45"/>
        <v>0</v>
      </c>
      <c r="H130" s="169">
        <f>SUM(H131)</f>
        <v>0</v>
      </c>
      <c r="I130" s="114">
        <f t="shared" si="45"/>
        <v>0</v>
      </c>
      <c r="J130" s="169">
        <f>SUM(J131)</f>
        <v>0</v>
      </c>
      <c r="K130" s="114">
        <f t="shared" si="45"/>
        <v>0</v>
      </c>
      <c r="L130" s="169">
        <f>SUM(L131)</f>
        <v>0</v>
      </c>
      <c r="M130" s="114">
        <f t="shared" si="45"/>
        <v>0</v>
      </c>
      <c r="N130" s="169">
        <f>SUM(N131)</f>
        <v>0</v>
      </c>
      <c r="O130" s="114">
        <f t="shared" si="45"/>
        <v>4500000</v>
      </c>
      <c r="P130" s="169">
        <f>SUM(P131)</f>
        <v>0</v>
      </c>
      <c r="Q130" s="114">
        <f t="shared" si="45"/>
        <v>0</v>
      </c>
      <c r="R130" s="169">
        <f>SUM(R131)</f>
        <v>0</v>
      </c>
      <c r="S130" s="114">
        <f t="shared" si="45"/>
        <v>0</v>
      </c>
      <c r="T130" s="169">
        <f>SUM(T131)</f>
        <v>0</v>
      </c>
      <c r="U130" s="114">
        <f t="shared" si="45"/>
        <v>0</v>
      </c>
      <c r="V130" s="169">
        <f>SUM(V131)</f>
        <v>0</v>
      </c>
    </row>
    <row r="131" spans="1:22" s="3" customFormat="1" ht="12.75">
      <c r="A131" s="88">
        <v>451</v>
      </c>
      <c r="B131" s="89" t="s">
        <v>110</v>
      </c>
      <c r="C131" s="91">
        <f>SUM(C132)</f>
        <v>4500000</v>
      </c>
      <c r="D131" s="170">
        <f>SUM(D132)</f>
        <v>0</v>
      </c>
      <c r="E131" s="115">
        <f>SUM(E132)</f>
        <v>0</v>
      </c>
      <c r="F131" s="170">
        <f>SUM(F132)</f>
        <v>0</v>
      </c>
      <c r="G131" s="91">
        <f>SUM(G132)</f>
        <v>0</v>
      </c>
      <c r="H131" s="170">
        <f>SUM(H132)</f>
        <v>0</v>
      </c>
      <c r="I131" s="115">
        <f>SUM(I132)</f>
        <v>0</v>
      </c>
      <c r="J131" s="170">
        <f>SUM(J132)</f>
        <v>0</v>
      </c>
      <c r="K131" s="115">
        <f>SUM(K132)</f>
        <v>0</v>
      </c>
      <c r="L131" s="170">
        <f>SUM(L132)</f>
        <v>0</v>
      </c>
      <c r="M131" s="115">
        <f>SUM(M132)</f>
        <v>0</v>
      </c>
      <c r="N131" s="170">
        <f>SUM(N132)</f>
        <v>0</v>
      </c>
      <c r="O131" s="115">
        <f>SUM(O132)</f>
        <v>4500000</v>
      </c>
      <c r="P131" s="170">
        <f>SUM(P132)</f>
        <v>0</v>
      </c>
      <c r="Q131" s="115">
        <f>SUM(Q132)</f>
        <v>0</v>
      </c>
      <c r="R131" s="170">
        <f>SUM(R132)</f>
        <v>0</v>
      </c>
      <c r="S131" s="115">
        <f>SUM(S132)</f>
        <v>0</v>
      </c>
      <c r="T131" s="170">
        <f>SUM(T132)</f>
        <v>0</v>
      </c>
      <c r="U131" s="115">
        <f>SUM(U132)</f>
        <v>0</v>
      </c>
      <c r="V131" s="170">
        <f>SUM(V132)</f>
        <v>0</v>
      </c>
    </row>
    <row r="132" spans="1:22" s="3" customFormat="1" ht="12.75" customHeight="1" hidden="1">
      <c r="A132" s="92">
        <v>4511</v>
      </c>
      <c r="B132" s="93" t="s">
        <v>110</v>
      </c>
      <c r="C132" s="94">
        <f>SUM(E132+G132+I132+K132+M132+O132+Q132+S132+U132)</f>
        <v>4500000</v>
      </c>
      <c r="D132" s="172">
        <f>SUM(F132+H132+J132+L132+N132+P132+R132+T132+V132)</f>
        <v>0</v>
      </c>
      <c r="E132" s="116">
        <v>0</v>
      </c>
      <c r="F132" s="171">
        <v>0</v>
      </c>
      <c r="G132" s="94">
        <v>0</v>
      </c>
      <c r="H132" s="171">
        <v>0</v>
      </c>
      <c r="I132" s="118">
        <v>0</v>
      </c>
      <c r="J132" s="171">
        <v>0</v>
      </c>
      <c r="K132" s="118"/>
      <c r="L132" s="171">
        <v>0</v>
      </c>
      <c r="M132" s="118"/>
      <c r="N132" s="171">
        <v>0</v>
      </c>
      <c r="O132" s="118">
        <v>4500000</v>
      </c>
      <c r="P132" s="171">
        <v>0</v>
      </c>
      <c r="Q132" s="118"/>
      <c r="R132" s="171">
        <v>0</v>
      </c>
      <c r="S132" s="118"/>
      <c r="T132" s="171">
        <v>0</v>
      </c>
      <c r="U132" s="119"/>
      <c r="V132" s="171">
        <v>0</v>
      </c>
    </row>
    <row r="133" spans="1:22" s="3" customFormat="1" ht="12.75">
      <c r="A133" s="92"/>
      <c r="B133" s="104" t="s">
        <v>101</v>
      </c>
      <c r="C133" s="91">
        <f>SUM(C130)</f>
        <v>4500000</v>
      </c>
      <c r="D133" s="170">
        <f>SUM(D130)</f>
        <v>0</v>
      </c>
      <c r="E133" s="115">
        <f aca="true" t="shared" si="46" ref="E133:U133">SUM(E130)</f>
        <v>0</v>
      </c>
      <c r="F133" s="170">
        <f>SUM(F130)</f>
        <v>0</v>
      </c>
      <c r="G133" s="91">
        <f t="shared" si="46"/>
        <v>0</v>
      </c>
      <c r="H133" s="170">
        <f>SUM(H130)</f>
        <v>0</v>
      </c>
      <c r="I133" s="115">
        <f t="shared" si="46"/>
        <v>0</v>
      </c>
      <c r="J133" s="170">
        <f>SUM(J130)</f>
        <v>0</v>
      </c>
      <c r="K133" s="115">
        <f t="shared" si="46"/>
        <v>0</v>
      </c>
      <c r="L133" s="170">
        <f>SUM(L130)</f>
        <v>0</v>
      </c>
      <c r="M133" s="115">
        <f t="shared" si="46"/>
        <v>0</v>
      </c>
      <c r="N133" s="170">
        <f>SUM(N130)</f>
        <v>0</v>
      </c>
      <c r="O133" s="115">
        <f t="shared" si="46"/>
        <v>4500000</v>
      </c>
      <c r="P133" s="170">
        <f>SUM(P130)</f>
        <v>0</v>
      </c>
      <c r="Q133" s="115">
        <f t="shared" si="46"/>
        <v>0</v>
      </c>
      <c r="R133" s="170">
        <f>SUM(R130)</f>
        <v>0</v>
      </c>
      <c r="S133" s="115">
        <f t="shared" si="46"/>
        <v>0</v>
      </c>
      <c r="T133" s="170">
        <f>SUM(T130)</f>
        <v>0</v>
      </c>
      <c r="U133" s="115">
        <f t="shared" si="46"/>
        <v>0</v>
      </c>
      <c r="V133" s="170">
        <f>SUM(V130)</f>
        <v>0</v>
      </c>
    </row>
    <row r="134" spans="1:22" s="3" customFormat="1" ht="15.75">
      <c r="A134" s="75"/>
      <c r="B134" s="76"/>
      <c r="C134" s="69"/>
      <c r="D134" s="69"/>
      <c r="E134" s="117"/>
      <c r="F134" s="117"/>
      <c r="G134" s="69"/>
      <c r="H134" s="69"/>
      <c r="I134" s="117"/>
      <c r="J134" s="117"/>
      <c r="K134" s="117"/>
      <c r="L134" s="117"/>
      <c r="M134" s="117"/>
      <c r="N134" s="117"/>
      <c r="O134" s="117"/>
      <c r="P134" s="117"/>
      <c r="Q134" s="117"/>
      <c r="R134" s="117"/>
      <c r="S134" s="117"/>
      <c r="T134" s="117"/>
      <c r="U134" s="117"/>
      <c r="V134" s="117"/>
    </row>
    <row r="135" spans="1:22" s="67" customFormat="1" ht="15.75">
      <c r="A135" s="219" t="s">
        <v>112</v>
      </c>
      <c r="B135" s="351" t="s">
        <v>111</v>
      </c>
      <c r="C135" s="351"/>
      <c r="D135" s="351"/>
      <c r="E135" s="351"/>
      <c r="F135" s="220"/>
      <c r="G135" s="221"/>
      <c r="H135" s="221"/>
      <c r="I135" s="222"/>
      <c r="J135" s="222"/>
      <c r="K135" s="222"/>
      <c r="L135" s="222"/>
      <c r="M135" s="222"/>
      <c r="N135" s="222"/>
      <c r="O135" s="222"/>
      <c r="P135" s="222"/>
      <c r="Q135" s="222"/>
      <c r="R135" s="222"/>
      <c r="S135" s="222"/>
      <c r="T135" s="222"/>
      <c r="U135" s="222"/>
      <c r="V135" s="222"/>
    </row>
    <row r="136" spans="1:22" s="3" customFormat="1" ht="12.75">
      <c r="A136" s="95">
        <v>3</v>
      </c>
      <c r="B136" s="96" t="s">
        <v>37</v>
      </c>
      <c r="C136" s="97">
        <f>SUM(C137+C148+C179+C185+C188)</f>
        <v>5642037</v>
      </c>
      <c r="D136" s="163">
        <f>SUM(D137+D148+D179+D185+D188)</f>
        <v>3447390</v>
      </c>
      <c r="E136" s="97">
        <f aca="true" t="shared" si="47" ref="E136:U136">SUM(E137+E148+E179+E185+E188)</f>
        <v>0</v>
      </c>
      <c r="F136" s="166">
        <f>SUM(F137+F148+F179+F185+F188)</f>
        <v>0</v>
      </c>
      <c r="G136" s="110">
        <f t="shared" si="47"/>
        <v>0</v>
      </c>
      <c r="H136" s="166">
        <f>SUM(H137+H148+H179+H185+H188)</f>
        <v>0</v>
      </c>
      <c r="I136" s="110">
        <f t="shared" si="47"/>
        <v>0</v>
      </c>
      <c r="J136" s="166">
        <f>SUM(J137+J148+J179+J185+J188)</f>
        <v>0</v>
      </c>
      <c r="K136" s="110">
        <f t="shared" si="47"/>
        <v>0</v>
      </c>
      <c r="L136" s="166">
        <f>SUM(L137+L148+L179+L185+L188)</f>
        <v>0</v>
      </c>
      <c r="M136" s="110">
        <f t="shared" si="47"/>
        <v>5642037</v>
      </c>
      <c r="N136" s="166">
        <f>SUM(N137+N148+N179+N185+N188)</f>
        <v>3447390</v>
      </c>
      <c r="O136" s="110">
        <f t="shared" si="47"/>
        <v>0</v>
      </c>
      <c r="P136" s="166">
        <f>SUM(P137+P148+P179+P185+P188)</f>
        <v>0</v>
      </c>
      <c r="Q136" s="110">
        <f t="shared" si="47"/>
        <v>0</v>
      </c>
      <c r="R136" s="166">
        <f>SUM(R137+R148+R179+R185+R188)</f>
        <v>0</v>
      </c>
      <c r="S136" s="110">
        <f t="shared" si="47"/>
        <v>0</v>
      </c>
      <c r="T136" s="166">
        <f>SUM(T137+T148+T179+T185+T188)</f>
        <v>0</v>
      </c>
      <c r="U136" s="110">
        <f t="shared" si="47"/>
        <v>0</v>
      </c>
      <c r="V136" s="166">
        <f>SUM(V137+V148+V179+V185+V188)</f>
        <v>0</v>
      </c>
    </row>
    <row r="137" spans="1:22" s="3" customFormat="1" ht="12.75">
      <c r="A137" s="95">
        <v>31</v>
      </c>
      <c r="B137" s="96" t="s">
        <v>12</v>
      </c>
      <c r="C137" s="97">
        <f>SUM(E137+G137+I137+K137+M137+O137+Q137+S137+U137)</f>
        <v>415803</v>
      </c>
      <c r="D137" s="163">
        <f>SUM(D138+D143+D145)</f>
        <v>436235</v>
      </c>
      <c r="E137" s="97">
        <f aca="true" t="shared" si="48" ref="E137:U137">SUM(E138,E143,E145)</f>
        <v>0</v>
      </c>
      <c r="F137" s="163">
        <f>SUM(F138+F143+F145)</f>
        <v>0</v>
      </c>
      <c r="G137" s="97">
        <f t="shared" si="48"/>
        <v>0</v>
      </c>
      <c r="H137" s="163">
        <f>SUM(H138+H143+H145)</f>
        <v>0</v>
      </c>
      <c r="I137" s="97">
        <f t="shared" si="48"/>
        <v>0</v>
      </c>
      <c r="J137" s="163">
        <f>SUM(J138+J143+J145)</f>
        <v>0</v>
      </c>
      <c r="K137" s="97">
        <f t="shared" si="48"/>
        <v>0</v>
      </c>
      <c r="L137" s="163">
        <f>SUM(L138+L143+L145)</f>
        <v>0</v>
      </c>
      <c r="M137" s="97">
        <f t="shared" si="48"/>
        <v>415803</v>
      </c>
      <c r="N137" s="163">
        <f>SUM(N138+N143+N145)</f>
        <v>436235</v>
      </c>
      <c r="O137" s="97">
        <f t="shared" si="48"/>
        <v>0</v>
      </c>
      <c r="P137" s="163">
        <f>SUM(P138+P143+P145)</f>
        <v>0</v>
      </c>
      <c r="Q137" s="97">
        <f t="shared" si="48"/>
        <v>0</v>
      </c>
      <c r="R137" s="163">
        <f>SUM(R138+R143+R145)</f>
        <v>0</v>
      </c>
      <c r="S137" s="97">
        <f t="shared" si="48"/>
        <v>0</v>
      </c>
      <c r="T137" s="163">
        <f>SUM(T138+T143+T145)</f>
        <v>0</v>
      </c>
      <c r="U137" s="97">
        <f t="shared" si="48"/>
        <v>0</v>
      </c>
      <c r="V137" s="163">
        <f>SUM(V138+V143+V145)</f>
        <v>0</v>
      </c>
    </row>
    <row r="138" spans="1:22" s="3" customFormat="1" ht="12.75">
      <c r="A138" s="98">
        <v>311</v>
      </c>
      <c r="B138" s="99" t="s">
        <v>13</v>
      </c>
      <c r="C138" s="97">
        <f>SUM(C139:C142)</f>
        <v>228330</v>
      </c>
      <c r="D138" s="163">
        <f>SUM(D139:D142)</f>
        <v>270945</v>
      </c>
      <c r="E138" s="97">
        <f aca="true" t="shared" si="49" ref="E138:U138">SUM(E139,E140,E141,E142)</f>
        <v>0</v>
      </c>
      <c r="F138" s="163">
        <f>SUM(F139:F142)</f>
        <v>0</v>
      </c>
      <c r="G138" s="97">
        <f t="shared" si="49"/>
        <v>0</v>
      </c>
      <c r="H138" s="163">
        <f>SUM(H139:H142)</f>
        <v>0</v>
      </c>
      <c r="I138" s="97">
        <f t="shared" si="49"/>
        <v>0</v>
      </c>
      <c r="J138" s="163">
        <f>SUM(J139:J142)</f>
        <v>0</v>
      </c>
      <c r="K138" s="97">
        <f t="shared" si="49"/>
        <v>0</v>
      </c>
      <c r="L138" s="163">
        <f>SUM(L139:L142)</f>
        <v>0</v>
      </c>
      <c r="M138" s="97">
        <f t="shared" si="49"/>
        <v>228330</v>
      </c>
      <c r="N138" s="163">
        <f>SUM(N139:N142)</f>
        <v>270945</v>
      </c>
      <c r="O138" s="97">
        <f t="shared" si="49"/>
        <v>0</v>
      </c>
      <c r="P138" s="163">
        <f>SUM(P139:P142)</f>
        <v>0</v>
      </c>
      <c r="Q138" s="97">
        <f t="shared" si="49"/>
        <v>0</v>
      </c>
      <c r="R138" s="163">
        <f>SUM(R139:R142)</f>
        <v>0</v>
      </c>
      <c r="S138" s="97">
        <f t="shared" si="49"/>
        <v>0</v>
      </c>
      <c r="T138" s="163">
        <f>SUM(T139:T142)</f>
        <v>0</v>
      </c>
      <c r="U138" s="97">
        <f t="shared" si="49"/>
        <v>0</v>
      </c>
      <c r="V138" s="163">
        <f>SUM(V139:V142)</f>
        <v>0</v>
      </c>
    </row>
    <row r="139" spans="1:22" s="3" customFormat="1" ht="12.75" customHeight="1" hidden="1">
      <c r="A139" s="100">
        <v>3111</v>
      </c>
      <c r="B139" s="101" t="s">
        <v>51</v>
      </c>
      <c r="C139" s="102">
        <f>SUM(E139+G139+I139+K139+M139+O139+Q139+S139+U139)</f>
        <v>228330</v>
      </c>
      <c r="D139" s="164">
        <f>SUM(F139+H139+J139+L139+N139+P139+R139+T139+V139)</f>
        <v>270945</v>
      </c>
      <c r="E139" s="102"/>
      <c r="F139" s="164"/>
      <c r="G139" s="102"/>
      <c r="H139" s="164"/>
      <c r="I139" s="102"/>
      <c r="J139" s="164"/>
      <c r="K139" s="102"/>
      <c r="L139" s="164"/>
      <c r="M139" s="102">
        <v>228330</v>
      </c>
      <c r="N139" s="164">
        <v>270945</v>
      </c>
      <c r="O139" s="102"/>
      <c r="P139" s="164"/>
      <c r="Q139" s="102"/>
      <c r="R139" s="164"/>
      <c r="S139" s="102"/>
      <c r="T139" s="164"/>
      <c r="U139" s="102"/>
      <c r="V139" s="164"/>
    </row>
    <row r="140" spans="1:22" s="3" customFormat="1" ht="12.75" customHeight="1" hidden="1">
      <c r="A140" s="100">
        <v>3112</v>
      </c>
      <c r="B140" s="101" t="s">
        <v>52</v>
      </c>
      <c r="C140" s="102">
        <f>SUM(E140:V140)</f>
        <v>0</v>
      </c>
      <c r="D140" s="164">
        <f>SUM(F140+H140+J140+L140+N140+P140+R140+T140+V140)</f>
        <v>0</v>
      </c>
      <c r="E140" s="102"/>
      <c r="F140" s="164"/>
      <c r="G140" s="102"/>
      <c r="H140" s="164"/>
      <c r="I140" s="102"/>
      <c r="J140" s="164"/>
      <c r="K140" s="102"/>
      <c r="L140" s="164"/>
      <c r="M140" s="102"/>
      <c r="N140" s="164"/>
      <c r="O140" s="102"/>
      <c r="P140" s="164"/>
      <c r="Q140" s="102"/>
      <c r="R140" s="164"/>
      <c r="S140" s="102"/>
      <c r="T140" s="164"/>
      <c r="U140" s="102"/>
      <c r="V140" s="164"/>
    </row>
    <row r="141" spans="1:22" s="3" customFormat="1" ht="12.75" customHeight="1" hidden="1">
      <c r="A141" s="100">
        <v>3113</v>
      </c>
      <c r="B141" s="101" t="s">
        <v>53</v>
      </c>
      <c r="C141" s="102">
        <f>SUM(E141:V141)</f>
        <v>0</v>
      </c>
      <c r="D141" s="164">
        <f>SUM(F141+H141+J141+L141+N141+P141+R141+T141+V141)</f>
        <v>0</v>
      </c>
      <c r="E141" s="102"/>
      <c r="F141" s="164"/>
      <c r="G141" s="102"/>
      <c r="H141" s="164"/>
      <c r="I141" s="102"/>
      <c r="J141" s="164"/>
      <c r="K141" s="102"/>
      <c r="L141" s="164"/>
      <c r="M141" s="102"/>
      <c r="N141" s="164"/>
      <c r="O141" s="102"/>
      <c r="P141" s="164"/>
      <c r="Q141" s="102"/>
      <c r="R141" s="164"/>
      <c r="S141" s="102"/>
      <c r="T141" s="164"/>
      <c r="U141" s="102"/>
      <c r="V141" s="164"/>
    </row>
    <row r="142" spans="1:22" s="3" customFormat="1" ht="12.75" customHeight="1" hidden="1">
      <c r="A142" s="100">
        <v>3114</v>
      </c>
      <c r="B142" s="101" t="s">
        <v>54</v>
      </c>
      <c r="C142" s="102">
        <f>SUM(E142:V142)</f>
        <v>0</v>
      </c>
      <c r="D142" s="164">
        <f>SUM(F142+H142+J142+L142+N142+P142+R142+T142+V142)</f>
        <v>0</v>
      </c>
      <c r="E142" s="102"/>
      <c r="F142" s="164"/>
      <c r="G142" s="102"/>
      <c r="H142" s="164"/>
      <c r="I142" s="102"/>
      <c r="J142" s="164"/>
      <c r="K142" s="102"/>
      <c r="L142" s="164"/>
      <c r="M142" s="102"/>
      <c r="N142" s="164"/>
      <c r="O142" s="102"/>
      <c r="P142" s="164"/>
      <c r="Q142" s="102"/>
      <c r="R142" s="164"/>
      <c r="S142" s="102"/>
      <c r="T142" s="164"/>
      <c r="U142" s="102"/>
      <c r="V142" s="164"/>
    </row>
    <row r="143" spans="1:22" s="3" customFormat="1" ht="12.75">
      <c r="A143" s="98">
        <v>312</v>
      </c>
      <c r="B143" s="99" t="s">
        <v>14</v>
      </c>
      <c r="C143" s="97">
        <f>SUM(C144)</f>
        <v>149800</v>
      </c>
      <c r="D143" s="163">
        <f>SUM(D144)</f>
        <v>120585</v>
      </c>
      <c r="E143" s="97">
        <f aca="true" t="shared" si="50" ref="E143:U143">SUM(E144)</f>
        <v>0</v>
      </c>
      <c r="F143" s="163">
        <f>SUM(F144)</f>
        <v>0</v>
      </c>
      <c r="G143" s="97">
        <f t="shared" si="50"/>
        <v>0</v>
      </c>
      <c r="H143" s="163">
        <f>SUM(H144)</f>
        <v>0</v>
      </c>
      <c r="I143" s="97">
        <f t="shared" si="50"/>
        <v>0</v>
      </c>
      <c r="J143" s="163">
        <f>SUM(J144)</f>
        <v>0</v>
      </c>
      <c r="K143" s="97">
        <f t="shared" si="50"/>
        <v>0</v>
      </c>
      <c r="L143" s="163">
        <f>SUM(L144)</f>
        <v>0</v>
      </c>
      <c r="M143" s="97">
        <f t="shared" si="50"/>
        <v>149800</v>
      </c>
      <c r="N143" s="163">
        <f>SUM(N144)</f>
        <v>120585</v>
      </c>
      <c r="O143" s="97">
        <f t="shared" si="50"/>
        <v>0</v>
      </c>
      <c r="P143" s="163">
        <f>SUM(P144)</f>
        <v>0</v>
      </c>
      <c r="Q143" s="97">
        <f t="shared" si="50"/>
        <v>0</v>
      </c>
      <c r="R143" s="163">
        <f>SUM(R144)</f>
        <v>0</v>
      </c>
      <c r="S143" s="97">
        <f t="shared" si="50"/>
        <v>0</v>
      </c>
      <c r="T143" s="163">
        <f>SUM(T144)</f>
        <v>0</v>
      </c>
      <c r="U143" s="97">
        <f t="shared" si="50"/>
        <v>0</v>
      </c>
      <c r="V143" s="163">
        <f>SUM(V144)</f>
        <v>0</v>
      </c>
    </row>
    <row r="144" spans="1:22" s="3" customFormat="1" ht="12.75" hidden="1">
      <c r="A144" s="100">
        <v>3121</v>
      </c>
      <c r="B144" s="101" t="s">
        <v>14</v>
      </c>
      <c r="C144" s="102">
        <f>SUM(E144+G144+I144+K144+M144+O144+Q144+S144+U144)</f>
        <v>149800</v>
      </c>
      <c r="D144" s="164">
        <f>SUM(F144+H144+J144+L144+N144+P144+R144+T144+V144)</f>
        <v>120585</v>
      </c>
      <c r="E144" s="102"/>
      <c r="F144" s="164">
        <v>0</v>
      </c>
      <c r="G144" s="102"/>
      <c r="H144" s="164">
        <v>0</v>
      </c>
      <c r="I144" s="102"/>
      <c r="J144" s="164">
        <v>0</v>
      </c>
      <c r="K144" s="102"/>
      <c r="L144" s="164">
        <v>0</v>
      </c>
      <c r="M144" s="102">
        <v>149800</v>
      </c>
      <c r="N144" s="164">
        <v>120585</v>
      </c>
      <c r="O144" s="102"/>
      <c r="P144" s="164">
        <v>0</v>
      </c>
      <c r="Q144" s="102"/>
      <c r="R144" s="164">
        <v>0</v>
      </c>
      <c r="S144" s="102"/>
      <c r="T144" s="164">
        <v>0</v>
      </c>
      <c r="U144" s="102"/>
      <c r="V144" s="164">
        <v>0</v>
      </c>
    </row>
    <row r="145" spans="1:22" s="3" customFormat="1" ht="12.75">
      <c r="A145" s="98">
        <v>313</v>
      </c>
      <c r="B145" s="101" t="s">
        <v>15</v>
      </c>
      <c r="C145" s="97">
        <f>SUM(C146:C148)</f>
        <v>4957707</v>
      </c>
      <c r="D145" s="163">
        <f>SUM(D146:D147)</f>
        <v>44705</v>
      </c>
      <c r="E145" s="97">
        <f>SUM(E146,E147,)</f>
        <v>0</v>
      </c>
      <c r="F145" s="163">
        <f>SUM(F146:F147)</f>
        <v>0</v>
      </c>
      <c r="G145" s="97">
        <f>SUM(G146,G147,)</f>
        <v>0</v>
      </c>
      <c r="H145" s="163">
        <f>SUM(H146:H147)</f>
        <v>0</v>
      </c>
      <c r="I145" s="97">
        <f>SUM(I146,I147,)</f>
        <v>0</v>
      </c>
      <c r="J145" s="163">
        <f>SUM(J146:J147)</f>
        <v>0</v>
      </c>
      <c r="K145" s="97">
        <f>SUM(K146,K147,)</f>
        <v>0</v>
      </c>
      <c r="L145" s="163">
        <f>SUM(L146:L147)</f>
        <v>0</v>
      </c>
      <c r="M145" s="97">
        <f aca="true" t="shared" si="51" ref="M145:U145">SUM(M146,M147,)</f>
        <v>37673</v>
      </c>
      <c r="N145" s="163">
        <f>SUM(N146:N147)</f>
        <v>44705</v>
      </c>
      <c r="O145" s="97">
        <f t="shared" si="51"/>
        <v>0</v>
      </c>
      <c r="P145" s="163">
        <f>SUM(P146:P147)</f>
        <v>0</v>
      </c>
      <c r="Q145" s="97">
        <f t="shared" si="51"/>
        <v>0</v>
      </c>
      <c r="R145" s="163">
        <f>SUM(R146:R147)</f>
        <v>0</v>
      </c>
      <c r="S145" s="97">
        <f t="shared" si="51"/>
        <v>0</v>
      </c>
      <c r="T145" s="163">
        <f>SUM(T146:T147)</f>
        <v>0</v>
      </c>
      <c r="U145" s="97">
        <f t="shared" si="51"/>
        <v>0</v>
      </c>
      <c r="V145" s="163">
        <f>SUM(V146:V147)</f>
        <v>0</v>
      </c>
    </row>
    <row r="146" spans="1:22" s="3" customFormat="1" ht="25.5" customHeight="1" hidden="1">
      <c r="A146" s="100">
        <v>3131</v>
      </c>
      <c r="B146" s="101" t="s">
        <v>55</v>
      </c>
      <c r="C146" s="102">
        <f>SUM(E146:V146)</f>
        <v>0</v>
      </c>
      <c r="D146" s="164">
        <f>SUM(F146+H146+J146+L146+N146+P146+R146+T146+V146)</f>
        <v>0</v>
      </c>
      <c r="E146" s="102"/>
      <c r="F146" s="164"/>
      <c r="G146" s="102"/>
      <c r="H146" s="164"/>
      <c r="I146" s="102"/>
      <c r="J146" s="164"/>
      <c r="K146" s="102"/>
      <c r="L146" s="164"/>
      <c r="M146" s="102"/>
      <c r="N146" s="164"/>
      <c r="O146" s="102"/>
      <c r="P146" s="164"/>
      <c r="Q146" s="102"/>
      <c r="R146" s="164"/>
      <c r="S146" s="102"/>
      <c r="T146" s="164"/>
      <c r="U146" s="102"/>
      <c r="V146" s="164"/>
    </row>
    <row r="147" spans="1:22" s="3" customFormat="1" ht="25.5" hidden="1">
      <c r="A147" s="100">
        <v>3132</v>
      </c>
      <c r="B147" s="101" t="s">
        <v>56</v>
      </c>
      <c r="C147" s="102">
        <f>SUM(E147+G147+I147+K147+M147+O147+Q147+S147+U147)</f>
        <v>37673</v>
      </c>
      <c r="D147" s="164">
        <f>SUM(F147+H147+J147+L147+N147+P147+R147+T147+V147)</f>
        <v>44705</v>
      </c>
      <c r="E147" s="102"/>
      <c r="F147" s="164"/>
      <c r="G147" s="102"/>
      <c r="H147" s="164"/>
      <c r="I147" s="102"/>
      <c r="J147" s="164"/>
      <c r="K147" s="102"/>
      <c r="L147" s="164"/>
      <c r="M147" s="102">
        <v>37673</v>
      </c>
      <c r="N147" s="164">
        <v>44705</v>
      </c>
      <c r="O147" s="102"/>
      <c r="P147" s="164"/>
      <c r="Q147" s="102"/>
      <c r="R147" s="164"/>
      <c r="S147" s="102"/>
      <c r="T147" s="164"/>
      <c r="U147" s="102"/>
      <c r="V147" s="164"/>
    </row>
    <row r="148" spans="1:22" s="3" customFormat="1" ht="12.75">
      <c r="A148" s="95">
        <v>32</v>
      </c>
      <c r="B148" s="96" t="s">
        <v>16</v>
      </c>
      <c r="C148" s="97">
        <f>SUM(C149+C153+C160+C170+C172)</f>
        <v>4920034</v>
      </c>
      <c r="D148" s="163">
        <f>SUM(D149+D153+D160+D170+D172)</f>
        <v>2955025</v>
      </c>
      <c r="E148" s="97">
        <f>SUM(E149+E153+E160+E170+E172)</f>
        <v>0</v>
      </c>
      <c r="F148" s="163">
        <f>SUM(F149+F153+F170+F172)</f>
        <v>0</v>
      </c>
      <c r="G148" s="97">
        <f aca="true" t="shared" si="52" ref="G148:U148">SUM(G149,G153,G160,G170,G172)</f>
        <v>0</v>
      </c>
      <c r="H148" s="163">
        <f>SUM(H149+H153+H170+H172)</f>
        <v>0</v>
      </c>
      <c r="I148" s="97">
        <f t="shared" si="52"/>
        <v>0</v>
      </c>
      <c r="J148" s="163">
        <f>SUM(J149+J153+J170+J172)</f>
        <v>0</v>
      </c>
      <c r="K148" s="97">
        <f t="shared" si="52"/>
        <v>0</v>
      </c>
      <c r="L148" s="163">
        <f>SUM(L149+L153+L170+L172)</f>
        <v>0</v>
      </c>
      <c r="M148" s="97">
        <f t="shared" si="52"/>
        <v>4920034</v>
      </c>
      <c r="N148" s="163">
        <f>SUM(N149+N153+N160+N170+N172)</f>
        <v>2955025</v>
      </c>
      <c r="O148" s="97">
        <f t="shared" si="52"/>
        <v>0</v>
      </c>
      <c r="P148" s="163">
        <f>SUM(P149+P153+P170+P172)</f>
        <v>0</v>
      </c>
      <c r="Q148" s="97">
        <f t="shared" si="52"/>
        <v>0</v>
      </c>
      <c r="R148" s="163">
        <f>SUM(R149+R153+R170+R172)</f>
        <v>0</v>
      </c>
      <c r="S148" s="97">
        <f t="shared" si="52"/>
        <v>0</v>
      </c>
      <c r="T148" s="163">
        <f>SUM(T149+T153+T170+T172)</f>
        <v>0</v>
      </c>
      <c r="U148" s="97">
        <f t="shared" si="52"/>
        <v>0</v>
      </c>
      <c r="V148" s="163">
        <f>SUM(V149+V153+V170+V172)</f>
        <v>0</v>
      </c>
    </row>
    <row r="149" spans="1:22" s="3" customFormat="1" ht="25.5">
      <c r="A149" s="98">
        <v>321</v>
      </c>
      <c r="B149" s="99" t="s">
        <v>17</v>
      </c>
      <c r="C149" s="97">
        <f>SUM(C150)</f>
        <v>335128</v>
      </c>
      <c r="D149" s="163">
        <f>SUM(D150:D152)</f>
        <v>174130</v>
      </c>
      <c r="E149" s="97">
        <f aca="true" t="shared" si="53" ref="E149:U149">SUM(E150:E150)</f>
        <v>0</v>
      </c>
      <c r="F149" s="163">
        <f>SUM(F150)</f>
        <v>0</v>
      </c>
      <c r="G149" s="97">
        <f t="shared" si="53"/>
        <v>0</v>
      </c>
      <c r="H149" s="163">
        <f>SUM(H150)</f>
        <v>0</v>
      </c>
      <c r="I149" s="97">
        <f t="shared" si="53"/>
        <v>0</v>
      </c>
      <c r="J149" s="163">
        <f>SUM(J150)</f>
        <v>0</v>
      </c>
      <c r="K149" s="97">
        <f t="shared" si="53"/>
        <v>0</v>
      </c>
      <c r="L149" s="163">
        <f>SUM(L150)</f>
        <v>0</v>
      </c>
      <c r="M149" s="97">
        <f t="shared" si="53"/>
        <v>335128</v>
      </c>
      <c r="N149" s="163">
        <f>SUM(N150:N152)</f>
        <v>174130</v>
      </c>
      <c r="O149" s="97">
        <f t="shared" si="53"/>
        <v>0</v>
      </c>
      <c r="P149" s="163">
        <f>SUM(P150)</f>
        <v>0</v>
      </c>
      <c r="Q149" s="97">
        <f t="shared" si="53"/>
        <v>0</v>
      </c>
      <c r="R149" s="163">
        <f>SUM(R150)</f>
        <v>0</v>
      </c>
      <c r="S149" s="97">
        <f t="shared" si="53"/>
        <v>0</v>
      </c>
      <c r="T149" s="163">
        <f>SUM(T150)</f>
        <v>0</v>
      </c>
      <c r="U149" s="97">
        <f t="shared" si="53"/>
        <v>0</v>
      </c>
      <c r="V149" s="163">
        <f>SUM(V150)</f>
        <v>0</v>
      </c>
    </row>
    <row r="150" spans="1:22" s="3" customFormat="1" ht="12.75" hidden="1">
      <c r="A150" s="100">
        <v>3211</v>
      </c>
      <c r="B150" s="101" t="s">
        <v>57</v>
      </c>
      <c r="C150" s="102">
        <f>SUM(E150+G150+I150+K150+M150+O150+Q150+S150+U150)</f>
        <v>335128</v>
      </c>
      <c r="D150" s="164">
        <f>SUM(F150+H150+J150+L150+N150+P150+R150+T150+V150)</f>
        <v>171260</v>
      </c>
      <c r="E150" s="102"/>
      <c r="F150" s="164"/>
      <c r="G150" s="102"/>
      <c r="H150" s="164"/>
      <c r="I150" s="102"/>
      <c r="J150" s="164"/>
      <c r="K150" s="102"/>
      <c r="L150" s="164"/>
      <c r="M150" s="102">
        <v>335128</v>
      </c>
      <c r="N150" s="164">
        <v>171260</v>
      </c>
      <c r="O150" s="102"/>
      <c r="P150" s="164"/>
      <c r="Q150" s="102"/>
      <c r="R150" s="164"/>
      <c r="S150" s="102"/>
      <c r="T150" s="164"/>
      <c r="U150" s="102"/>
      <c r="V150" s="164"/>
    </row>
    <row r="151" spans="1:22" s="3" customFormat="1" ht="12.75" hidden="1">
      <c r="A151" s="100">
        <v>3212</v>
      </c>
      <c r="B151" s="101" t="s">
        <v>162</v>
      </c>
      <c r="C151" s="102"/>
      <c r="D151" s="164">
        <f>SUM(F151+H151+J151+L151+N151+P151+R151+T151)</f>
        <v>210</v>
      </c>
      <c r="E151" s="102"/>
      <c r="F151" s="164"/>
      <c r="G151" s="102"/>
      <c r="H151" s="164"/>
      <c r="I151" s="102"/>
      <c r="J151" s="164"/>
      <c r="K151" s="102"/>
      <c r="L151" s="164"/>
      <c r="M151" s="102"/>
      <c r="N151" s="164">
        <v>210</v>
      </c>
      <c r="O151" s="102"/>
      <c r="P151" s="164"/>
      <c r="Q151" s="102"/>
      <c r="R151" s="164"/>
      <c r="S151" s="102"/>
      <c r="T151" s="164"/>
      <c r="U151" s="102"/>
      <c r="V151" s="164"/>
    </row>
    <row r="152" spans="1:22" s="3" customFormat="1" ht="12.75" hidden="1">
      <c r="A152" s="100">
        <v>3213</v>
      </c>
      <c r="B152" s="101" t="s">
        <v>163</v>
      </c>
      <c r="C152" s="102"/>
      <c r="D152" s="164">
        <f>SUM(F152+H152+J152+L152+N152+P152+R152+T152)</f>
        <v>2660</v>
      </c>
      <c r="E152" s="102"/>
      <c r="F152" s="164"/>
      <c r="G152" s="102"/>
      <c r="H152" s="164"/>
      <c r="I152" s="102"/>
      <c r="J152" s="164"/>
      <c r="K152" s="102"/>
      <c r="L152" s="164"/>
      <c r="M152" s="102"/>
      <c r="N152" s="164">
        <v>2660</v>
      </c>
      <c r="O152" s="102"/>
      <c r="P152" s="164"/>
      <c r="Q152" s="102"/>
      <c r="R152" s="164"/>
      <c r="S152" s="102"/>
      <c r="T152" s="164"/>
      <c r="U152" s="102"/>
      <c r="V152" s="164"/>
    </row>
    <row r="153" spans="1:22" s="3" customFormat="1" ht="25.5">
      <c r="A153" s="95">
        <v>322</v>
      </c>
      <c r="B153" s="96" t="s">
        <v>18</v>
      </c>
      <c r="C153" s="97">
        <f>SUM(C154:C159)</f>
        <v>338500</v>
      </c>
      <c r="D153" s="163">
        <f>SUM(D154:D159)</f>
        <v>152270</v>
      </c>
      <c r="E153" s="97">
        <f aca="true" t="shared" si="54" ref="E153:U153">SUM(E154:E159)</f>
        <v>0</v>
      </c>
      <c r="F153" s="163">
        <f>SUM(F154:F159)</f>
        <v>0</v>
      </c>
      <c r="G153" s="97">
        <f t="shared" si="54"/>
        <v>0</v>
      </c>
      <c r="H153" s="163">
        <f>SUM(H154:H159)</f>
        <v>0</v>
      </c>
      <c r="I153" s="97">
        <f t="shared" si="54"/>
        <v>0</v>
      </c>
      <c r="J153" s="163">
        <f>SUM(J154:J159)</f>
        <v>0</v>
      </c>
      <c r="K153" s="97">
        <f t="shared" si="54"/>
        <v>0</v>
      </c>
      <c r="L153" s="163">
        <f>SUM(L154:L159)</f>
        <v>0</v>
      </c>
      <c r="M153" s="97">
        <f t="shared" si="54"/>
        <v>338500</v>
      </c>
      <c r="N153" s="163">
        <f>SUM(N154:N159)</f>
        <v>152270</v>
      </c>
      <c r="O153" s="97">
        <f t="shared" si="54"/>
        <v>0</v>
      </c>
      <c r="P153" s="163">
        <f>SUM(P154:P159)</f>
        <v>0</v>
      </c>
      <c r="Q153" s="97">
        <f t="shared" si="54"/>
        <v>0</v>
      </c>
      <c r="R153" s="163">
        <f>SUM(R154:R159)</f>
        <v>0</v>
      </c>
      <c r="S153" s="97">
        <f t="shared" si="54"/>
        <v>0</v>
      </c>
      <c r="T153" s="163">
        <f>SUM(T154:T159)</f>
        <v>0</v>
      </c>
      <c r="U153" s="97">
        <f t="shared" si="54"/>
        <v>0</v>
      </c>
      <c r="V153" s="163">
        <f>SUM(V154:V159)</f>
        <v>0</v>
      </c>
    </row>
    <row r="154" spans="1:22" s="3" customFormat="1" ht="25.5" hidden="1">
      <c r="A154" s="100">
        <v>3221</v>
      </c>
      <c r="B154" s="101" t="s">
        <v>61</v>
      </c>
      <c r="C154" s="102">
        <f aca="true" t="shared" si="55" ref="C154:C159">SUM(E154+G154+I154+K154+M154+O154+Q154+S154+U154)</f>
        <v>26000</v>
      </c>
      <c r="D154" s="164">
        <f aca="true" t="shared" si="56" ref="D154:D159">SUM(F154+H154+J154+L154+N154+P154+R154+T154+V154)</f>
        <v>11835</v>
      </c>
      <c r="E154" s="102"/>
      <c r="F154" s="164"/>
      <c r="G154" s="102"/>
      <c r="H154" s="164"/>
      <c r="I154" s="102"/>
      <c r="J154" s="164"/>
      <c r="K154" s="102"/>
      <c r="L154" s="164"/>
      <c r="M154" s="102">
        <v>26000</v>
      </c>
      <c r="N154" s="164">
        <v>11835</v>
      </c>
      <c r="O154" s="102"/>
      <c r="P154" s="164"/>
      <c r="Q154" s="102"/>
      <c r="R154" s="164"/>
      <c r="S154" s="102"/>
      <c r="T154" s="164"/>
      <c r="U154" s="102"/>
      <c r="V154" s="164"/>
    </row>
    <row r="155" spans="1:22" s="3" customFormat="1" ht="12.75" hidden="1">
      <c r="A155" s="100">
        <v>3222</v>
      </c>
      <c r="B155" s="101" t="s">
        <v>62</v>
      </c>
      <c r="C155" s="102">
        <f t="shared" si="55"/>
        <v>0</v>
      </c>
      <c r="D155" s="164">
        <f t="shared" si="56"/>
        <v>20665</v>
      </c>
      <c r="E155" s="102"/>
      <c r="F155" s="164">
        <v>0</v>
      </c>
      <c r="G155" s="102"/>
      <c r="H155" s="164">
        <v>0</v>
      </c>
      <c r="I155" s="102"/>
      <c r="J155" s="164">
        <v>0</v>
      </c>
      <c r="K155" s="102"/>
      <c r="L155" s="164">
        <v>0</v>
      </c>
      <c r="M155" s="102"/>
      <c r="N155" s="164">
        <v>20665</v>
      </c>
      <c r="O155" s="102"/>
      <c r="P155" s="164">
        <v>0</v>
      </c>
      <c r="Q155" s="102"/>
      <c r="R155" s="164">
        <v>0</v>
      </c>
      <c r="S155" s="102"/>
      <c r="T155" s="164">
        <v>0</v>
      </c>
      <c r="U155" s="102"/>
      <c r="V155" s="164">
        <v>0</v>
      </c>
    </row>
    <row r="156" spans="1:22" s="3" customFormat="1" ht="12.75" hidden="1">
      <c r="A156" s="100">
        <v>3223</v>
      </c>
      <c r="B156" s="101" t="s">
        <v>63</v>
      </c>
      <c r="C156" s="102">
        <f t="shared" si="55"/>
        <v>270000</v>
      </c>
      <c r="D156" s="164">
        <f t="shared" si="56"/>
        <v>38985</v>
      </c>
      <c r="E156" s="102"/>
      <c r="F156" s="164"/>
      <c r="G156" s="102"/>
      <c r="H156" s="164"/>
      <c r="I156" s="102"/>
      <c r="J156" s="164"/>
      <c r="K156" s="102"/>
      <c r="L156" s="164"/>
      <c r="M156" s="102">
        <v>270000</v>
      </c>
      <c r="N156" s="164">
        <v>38985</v>
      </c>
      <c r="O156" s="102"/>
      <c r="P156" s="164"/>
      <c r="Q156" s="102"/>
      <c r="R156" s="164"/>
      <c r="S156" s="102"/>
      <c r="T156" s="164"/>
      <c r="U156" s="102"/>
      <c r="V156" s="164"/>
    </row>
    <row r="157" spans="1:22" s="3" customFormat="1" ht="25.5" hidden="1">
      <c r="A157" s="100">
        <v>3224</v>
      </c>
      <c r="B157" s="101" t="s">
        <v>64</v>
      </c>
      <c r="C157" s="102">
        <f t="shared" si="55"/>
        <v>20500</v>
      </c>
      <c r="D157" s="164">
        <f t="shared" si="56"/>
        <v>38995</v>
      </c>
      <c r="E157" s="102"/>
      <c r="F157" s="164"/>
      <c r="G157" s="102"/>
      <c r="H157" s="164"/>
      <c r="I157" s="102"/>
      <c r="J157" s="164"/>
      <c r="K157" s="102"/>
      <c r="L157" s="164"/>
      <c r="M157" s="102">
        <v>20500</v>
      </c>
      <c r="N157" s="164">
        <v>38995</v>
      </c>
      <c r="O157" s="102"/>
      <c r="P157" s="164"/>
      <c r="Q157" s="102"/>
      <c r="R157" s="164"/>
      <c r="S157" s="102"/>
      <c r="T157" s="164"/>
      <c r="U157" s="102"/>
      <c r="V157" s="164"/>
    </row>
    <row r="158" spans="1:22" s="3" customFormat="1" ht="12.75" hidden="1">
      <c r="A158" s="100">
        <v>3225</v>
      </c>
      <c r="B158" s="101" t="s">
        <v>65</v>
      </c>
      <c r="C158" s="102">
        <f t="shared" si="55"/>
        <v>20000</v>
      </c>
      <c r="D158" s="164">
        <f t="shared" si="56"/>
        <v>41790</v>
      </c>
      <c r="E158" s="102"/>
      <c r="F158" s="164"/>
      <c r="G158" s="102"/>
      <c r="H158" s="164"/>
      <c r="I158" s="102"/>
      <c r="J158" s="164"/>
      <c r="K158" s="102"/>
      <c r="L158" s="164"/>
      <c r="M158" s="102">
        <v>20000</v>
      </c>
      <c r="N158" s="164">
        <v>41790</v>
      </c>
      <c r="O158" s="102"/>
      <c r="P158" s="164"/>
      <c r="Q158" s="102"/>
      <c r="R158" s="164"/>
      <c r="S158" s="102"/>
      <c r="T158" s="164"/>
      <c r="U158" s="102"/>
      <c r="V158" s="164"/>
    </row>
    <row r="159" spans="1:22" s="3" customFormat="1" ht="25.5" hidden="1">
      <c r="A159" s="100">
        <v>3227</v>
      </c>
      <c r="B159" s="101" t="s">
        <v>67</v>
      </c>
      <c r="C159" s="102">
        <f t="shared" si="55"/>
        <v>2000</v>
      </c>
      <c r="D159" s="164">
        <f t="shared" si="56"/>
        <v>0</v>
      </c>
      <c r="E159" s="102"/>
      <c r="F159" s="164"/>
      <c r="G159" s="102"/>
      <c r="H159" s="164"/>
      <c r="I159" s="102"/>
      <c r="J159" s="164"/>
      <c r="K159" s="102"/>
      <c r="L159" s="164"/>
      <c r="M159" s="102">
        <v>2000</v>
      </c>
      <c r="N159" s="164"/>
      <c r="O159" s="102"/>
      <c r="P159" s="164"/>
      <c r="Q159" s="102"/>
      <c r="R159" s="164"/>
      <c r="S159" s="102"/>
      <c r="T159" s="164"/>
      <c r="U159" s="102"/>
      <c r="V159" s="164"/>
    </row>
    <row r="160" spans="1:22" s="3" customFormat="1" ht="12.75">
      <c r="A160" s="98">
        <v>323</v>
      </c>
      <c r="B160" s="99" t="s">
        <v>19</v>
      </c>
      <c r="C160" s="97">
        <f>SUM(C161:C169)</f>
        <v>652169</v>
      </c>
      <c r="D160" s="163">
        <f>SUM(D161:D169)</f>
        <v>331260</v>
      </c>
      <c r="E160" s="97">
        <f aca="true" t="shared" si="57" ref="E160:U160">SUM(E161:E169)</f>
        <v>0</v>
      </c>
      <c r="F160" s="163">
        <f>SUM(F161:F169)</f>
        <v>0</v>
      </c>
      <c r="G160" s="97">
        <f t="shared" si="57"/>
        <v>0</v>
      </c>
      <c r="H160" s="163">
        <f>SUM(H161:H169)</f>
        <v>0</v>
      </c>
      <c r="I160" s="97">
        <f t="shared" si="57"/>
        <v>0</v>
      </c>
      <c r="J160" s="163">
        <f>SUM(J161:J169)</f>
        <v>0</v>
      </c>
      <c r="K160" s="97">
        <f t="shared" si="57"/>
        <v>0</v>
      </c>
      <c r="L160" s="163">
        <f>SUM(L161:L169)</f>
        <v>0</v>
      </c>
      <c r="M160" s="97">
        <f t="shared" si="57"/>
        <v>652169</v>
      </c>
      <c r="N160" s="163">
        <f>SUM(N161:N169)</f>
        <v>331260</v>
      </c>
      <c r="O160" s="97">
        <f t="shared" si="57"/>
        <v>0</v>
      </c>
      <c r="P160" s="163">
        <f>SUM(P161:P169)</f>
        <v>0</v>
      </c>
      <c r="Q160" s="97">
        <f t="shared" si="57"/>
        <v>0</v>
      </c>
      <c r="R160" s="163">
        <f>SUM(R161:R169)</f>
        <v>0</v>
      </c>
      <c r="S160" s="97">
        <f t="shared" si="57"/>
        <v>0</v>
      </c>
      <c r="T160" s="163">
        <f>SUM(T161:T169)</f>
        <v>0</v>
      </c>
      <c r="U160" s="97">
        <f t="shared" si="57"/>
        <v>0</v>
      </c>
      <c r="V160" s="163">
        <f>SUM(V161:V169)</f>
        <v>0</v>
      </c>
    </row>
    <row r="161" spans="1:22" s="3" customFormat="1" ht="25.5" hidden="1">
      <c r="A161" s="100">
        <v>3231</v>
      </c>
      <c r="B161" s="101" t="s">
        <v>68</v>
      </c>
      <c r="C161" s="102">
        <f>SUM(E161+G161+I161+K161+M161+O161+Q161+S161+U161)</f>
        <v>4760</v>
      </c>
      <c r="D161" s="164">
        <f>SUM(F161+H161+J161+L161+N161+P161+R161+T161+V161)</f>
        <v>5025</v>
      </c>
      <c r="E161" s="102"/>
      <c r="F161" s="164"/>
      <c r="G161" s="102"/>
      <c r="H161" s="164"/>
      <c r="I161" s="102"/>
      <c r="J161" s="164"/>
      <c r="K161" s="102"/>
      <c r="L161" s="164"/>
      <c r="M161" s="102">
        <v>4760</v>
      </c>
      <c r="N161" s="164">
        <v>5025</v>
      </c>
      <c r="O161" s="102"/>
      <c r="P161" s="164"/>
      <c r="Q161" s="102"/>
      <c r="R161" s="164"/>
      <c r="S161" s="102"/>
      <c r="T161" s="164"/>
      <c r="U161" s="102"/>
      <c r="V161" s="164"/>
    </row>
    <row r="162" spans="1:22" s="3" customFormat="1" ht="25.5" hidden="1">
      <c r="A162" s="100">
        <v>3232</v>
      </c>
      <c r="B162" s="101" t="s">
        <v>69</v>
      </c>
      <c r="C162" s="102">
        <f aca="true" t="shared" si="58" ref="C162:C169">SUM(E162+G162+I162+K162+M162+O162+Q162+S162+U162)</f>
        <v>5000</v>
      </c>
      <c r="D162" s="164">
        <f aca="true" t="shared" si="59" ref="D162:D169">SUM(F162+H162+J162+L162+N162+P162+R162+T162+V162)</f>
        <v>41255</v>
      </c>
      <c r="E162" s="102"/>
      <c r="F162" s="164"/>
      <c r="G162" s="102"/>
      <c r="H162" s="164"/>
      <c r="I162" s="102"/>
      <c r="J162" s="164"/>
      <c r="K162" s="102"/>
      <c r="L162" s="164"/>
      <c r="M162" s="102">
        <v>5000</v>
      </c>
      <c r="N162" s="164">
        <v>41255</v>
      </c>
      <c r="O162" s="102"/>
      <c r="P162" s="164"/>
      <c r="Q162" s="102"/>
      <c r="R162" s="164"/>
      <c r="S162" s="102"/>
      <c r="T162" s="164"/>
      <c r="U162" s="102"/>
      <c r="V162" s="164"/>
    </row>
    <row r="163" spans="1:22" s="3" customFormat="1" ht="12.75" hidden="1">
      <c r="A163" s="100">
        <v>3233</v>
      </c>
      <c r="B163" s="101" t="s">
        <v>70</v>
      </c>
      <c r="C163" s="102">
        <f t="shared" si="58"/>
        <v>32500</v>
      </c>
      <c r="D163" s="164">
        <f t="shared" si="59"/>
        <v>0</v>
      </c>
      <c r="E163" s="102"/>
      <c r="F163" s="164"/>
      <c r="G163" s="102"/>
      <c r="H163" s="164"/>
      <c r="I163" s="102"/>
      <c r="J163" s="164"/>
      <c r="K163" s="102"/>
      <c r="L163" s="164"/>
      <c r="M163" s="102">
        <v>32500</v>
      </c>
      <c r="N163" s="164"/>
      <c r="O163" s="102"/>
      <c r="P163" s="164"/>
      <c r="Q163" s="102"/>
      <c r="R163" s="164"/>
      <c r="S163" s="102"/>
      <c r="T163" s="164"/>
      <c r="U163" s="102"/>
      <c r="V163" s="164"/>
    </row>
    <row r="164" spans="1:22" s="3" customFormat="1" ht="12.75" hidden="1">
      <c r="A164" s="100">
        <v>3234</v>
      </c>
      <c r="B164" s="101" t="s">
        <v>71</v>
      </c>
      <c r="C164" s="102">
        <f t="shared" si="58"/>
        <v>0</v>
      </c>
      <c r="D164" s="164">
        <f t="shared" si="59"/>
        <v>0</v>
      </c>
      <c r="E164" s="102"/>
      <c r="F164" s="164"/>
      <c r="G164" s="102"/>
      <c r="H164" s="164"/>
      <c r="I164" s="102"/>
      <c r="J164" s="164"/>
      <c r="K164" s="102"/>
      <c r="L164" s="164"/>
      <c r="M164" s="102"/>
      <c r="N164" s="164"/>
      <c r="O164" s="102"/>
      <c r="P164" s="164"/>
      <c r="Q164" s="102"/>
      <c r="R164" s="164"/>
      <c r="S164" s="102"/>
      <c r="T164" s="164"/>
      <c r="U164" s="102"/>
      <c r="V164" s="164"/>
    </row>
    <row r="165" spans="1:22" s="3" customFormat="1" ht="12.75" hidden="1">
      <c r="A165" s="100">
        <v>3235</v>
      </c>
      <c r="B165" s="101" t="s">
        <v>72</v>
      </c>
      <c r="C165" s="102">
        <f t="shared" si="58"/>
        <v>135000</v>
      </c>
      <c r="D165" s="164">
        <f t="shared" si="59"/>
        <v>137160</v>
      </c>
      <c r="E165" s="102"/>
      <c r="F165" s="164"/>
      <c r="G165" s="102"/>
      <c r="H165" s="164"/>
      <c r="I165" s="102"/>
      <c r="J165" s="164"/>
      <c r="K165" s="102"/>
      <c r="L165" s="164"/>
      <c r="M165" s="102">
        <v>135000</v>
      </c>
      <c r="N165" s="164">
        <v>137160</v>
      </c>
      <c r="O165" s="102"/>
      <c r="P165" s="164"/>
      <c r="Q165" s="102"/>
      <c r="R165" s="164"/>
      <c r="S165" s="102"/>
      <c r="T165" s="164"/>
      <c r="U165" s="102"/>
      <c r="V165" s="164"/>
    </row>
    <row r="166" spans="1:22" s="3" customFormat="1" ht="12.75" hidden="1">
      <c r="A166" s="100">
        <v>3236</v>
      </c>
      <c r="B166" s="101" t="s">
        <v>164</v>
      </c>
      <c r="C166" s="102">
        <f t="shared" si="58"/>
        <v>0</v>
      </c>
      <c r="D166" s="164">
        <f t="shared" si="59"/>
        <v>7005</v>
      </c>
      <c r="E166" s="102"/>
      <c r="F166" s="164"/>
      <c r="G166" s="102"/>
      <c r="H166" s="164"/>
      <c r="I166" s="102"/>
      <c r="J166" s="164"/>
      <c r="K166" s="102"/>
      <c r="L166" s="164"/>
      <c r="M166" s="102"/>
      <c r="N166" s="164">
        <v>7005</v>
      </c>
      <c r="O166" s="102"/>
      <c r="P166" s="164"/>
      <c r="Q166" s="102"/>
      <c r="R166" s="164"/>
      <c r="S166" s="102"/>
      <c r="T166" s="164"/>
      <c r="U166" s="102"/>
      <c r="V166" s="164"/>
    </row>
    <row r="167" spans="1:22" s="3" customFormat="1" ht="12.75" hidden="1">
      <c r="A167" s="100">
        <v>3237</v>
      </c>
      <c r="B167" s="101" t="s">
        <v>74</v>
      </c>
      <c r="C167" s="102">
        <f t="shared" si="58"/>
        <v>474909</v>
      </c>
      <c r="D167" s="164">
        <f t="shared" si="59"/>
        <v>122200</v>
      </c>
      <c r="E167" s="102"/>
      <c r="F167" s="164"/>
      <c r="G167" s="102"/>
      <c r="H167" s="164"/>
      <c r="I167" s="102"/>
      <c r="J167" s="164"/>
      <c r="K167" s="102"/>
      <c r="L167" s="164"/>
      <c r="M167" s="102">
        <v>474909</v>
      </c>
      <c r="N167" s="164">
        <v>122200</v>
      </c>
      <c r="O167" s="102"/>
      <c r="P167" s="164"/>
      <c r="Q167" s="102"/>
      <c r="R167" s="164"/>
      <c r="S167" s="102"/>
      <c r="T167" s="164"/>
      <c r="U167" s="102"/>
      <c r="V167" s="164"/>
    </row>
    <row r="168" spans="1:22" s="3" customFormat="1" ht="12.75" hidden="1">
      <c r="A168" s="100">
        <v>3238</v>
      </c>
      <c r="B168" s="101" t="s">
        <v>75</v>
      </c>
      <c r="C168" s="102">
        <f t="shared" si="58"/>
        <v>0</v>
      </c>
      <c r="D168" s="164">
        <f t="shared" si="59"/>
        <v>0</v>
      </c>
      <c r="E168" s="102"/>
      <c r="F168" s="164"/>
      <c r="G168" s="102"/>
      <c r="H168" s="164"/>
      <c r="I168" s="102"/>
      <c r="J168" s="164"/>
      <c r="K168" s="102"/>
      <c r="L168" s="164"/>
      <c r="M168" s="102"/>
      <c r="N168" s="164"/>
      <c r="O168" s="102"/>
      <c r="P168" s="164"/>
      <c r="Q168" s="102"/>
      <c r="R168" s="164"/>
      <c r="S168" s="102"/>
      <c r="T168" s="164"/>
      <c r="U168" s="102"/>
      <c r="V168" s="164"/>
    </row>
    <row r="169" spans="1:22" s="3" customFormat="1" ht="12.75" hidden="1">
      <c r="A169" s="100">
        <v>3239</v>
      </c>
      <c r="B169" s="101" t="s">
        <v>76</v>
      </c>
      <c r="C169" s="102">
        <f t="shared" si="58"/>
        <v>0</v>
      </c>
      <c r="D169" s="164">
        <f t="shared" si="59"/>
        <v>18615</v>
      </c>
      <c r="E169" s="102"/>
      <c r="F169" s="164"/>
      <c r="G169" s="102"/>
      <c r="H169" s="164"/>
      <c r="I169" s="102"/>
      <c r="J169" s="164"/>
      <c r="K169" s="102"/>
      <c r="L169" s="164"/>
      <c r="M169" s="102"/>
      <c r="N169" s="164">
        <v>18615</v>
      </c>
      <c r="O169" s="102"/>
      <c r="P169" s="164"/>
      <c r="Q169" s="102"/>
      <c r="R169" s="164"/>
      <c r="S169" s="102"/>
      <c r="T169" s="164"/>
      <c r="U169" s="102"/>
      <c r="V169" s="164"/>
    </row>
    <row r="170" spans="1:22" s="3" customFormat="1" ht="25.5">
      <c r="A170" s="95">
        <v>324</v>
      </c>
      <c r="B170" s="96" t="s">
        <v>86</v>
      </c>
      <c r="C170" s="97">
        <f aca="true" t="shared" si="60" ref="C170:H170">SUM(C171)</f>
        <v>3487692</v>
      </c>
      <c r="D170" s="163">
        <f t="shared" si="60"/>
        <v>2266500</v>
      </c>
      <c r="E170" s="97">
        <f t="shared" si="60"/>
        <v>0</v>
      </c>
      <c r="F170" s="163">
        <f t="shared" si="60"/>
        <v>0</v>
      </c>
      <c r="G170" s="97">
        <f t="shared" si="60"/>
        <v>0</v>
      </c>
      <c r="H170" s="163">
        <f t="shared" si="60"/>
        <v>0</v>
      </c>
      <c r="I170" s="97">
        <f aca="true" t="shared" si="61" ref="I170:U170">SUM(I171)</f>
        <v>0</v>
      </c>
      <c r="J170" s="163">
        <f>SUM(J171)</f>
        <v>0</v>
      </c>
      <c r="K170" s="97">
        <f t="shared" si="61"/>
        <v>0</v>
      </c>
      <c r="L170" s="163">
        <f>SUM(L171)</f>
        <v>0</v>
      </c>
      <c r="M170" s="97">
        <f t="shared" si="61"/>
        <v>3487692</v>
      </c>
      <c r="N170" s="257">
        <f>SUM(N171)</f>
        <v>2266500</v>
      </c>
      <c r="O170" s="97">
        <f t="shared" si="61"/>
        <v>0</v>
      </c>
      <c r="P170" s="163">
        <f>SUM(P171)</f>
        <v>0</v>
      </c>
      <c r="Q170" s="97">
        <f t="shared" si="61"/>
        <v>0</v>
      </c>
      <c r="R170" s="163">
        <f>SUM(R171)</f>
        <v>0</v>
      </c>
      <c r="S170" s="97">
        <f t="shared" si="61"/>
        <v>0</v>
      </c>
      <c r="T170" s="163">
        <f>SUM(T171)</f>
        <v>0</v>
      </c>
      <c r="U170" s="97">
        <f t="shared" si="61"/>
        <v>0</v>
      </c>
      <c r="V170" s="163">
        <f>SUM(V171)</f>
        <v>0</v>
      </c>
    </row>
    <row r="171" spans="1:22" s="3" customFormat="1" ht="25.5" hidden="1">
      <c r="A171" s="100">
        <v>3241</v>
      </c>
      <c r="B171" s="101" t="s">
        <v>86</v>
      </c>
      <c r="C171" s="102">
        <f>SUM(E171+G171+I171+K171+M171+O171+Q171+S171+U171)</f>
        <v>3487692</v>
      </c>
      <c r="D171" s="163">
        <f>SUM(F171+H171+J171+L171+N171+P171+R171+T171)</f>
        <v>2266500</v>
      </c>
      <c r="E171" s="102"/>
      <c r="F171" s="164">
        <v>0</v>
      </c>
      <c r="G171" s="102"/>
      <c r="H171" s="164">
        <v>0</v>
      </c>
      <c r="I171" s="102"/>
      <c r="J171" s="164">
        <v>0</v>
      </c>
      <c r="K171" s="102"/>
      <c r="L171" s="164">
        <v>0</v>
      </c>
      <c r="M171" s="102">
        <v>3487692</v>
      </c>
      <c r="N171" s="256">
        <v>2266500</v>
      </c>
      <c r="O171" s="102"/>
      <c r="P171" s="164">
        <v>0</v>
      </c>
      <c r="Q171" s="102"/>
      <c r="R171" s="164">
        <v>0</v>
      </c>
      <c r="S171" s="102"/>
      <c r="T171" s="164">
        <v>0</v>
      </c>
      <c r="U171" s="102"/>
      <c r="V171" s="164">
        <v>0</v>
      </c>
    </row>
    <row r="172" spans="1:22" s="3" customFormat="1" ht="25.5">
      <c r="A172" s="95">
        <v>329</v>
      </c>
      <c r="B172" s="96" t="s">
        <v>87</v>
      </c>
      <c r="C172" s="97">
        <f>SUM(C173:C178)</f>
        <v>106545</v>
      </c>
      <c r="D172" s="163">
        <f>SUM(D173:D178)</f>
        <v>30865</v>
      </c>
      <c r="E172" s="97">
        <f aca="true" t="shared" si="62" ref="E172:U172">SUM(E173:E178)</f>
        <v>0</v>
      </c>
      <c r="F172" s="163">
        <f>SUM(F173:F178)</f>
        <v>0</v>
      </c>
      <c r="G172" s="97">
        <f t="shared" si="62"/>
        <v>0</v>
      </c>
      <c r="H172" s="163">
        <f>SUM(H173:H178)</f>
        <v>0</v>
      </c>
      <c r="I172" s="97">
        <f t="shared" si="62"/>
        <v>0</v>
      </c>
      <c r="J172" s="163">
        <f>SUM(J173:J178)</f>
        <v>0</v>
      </c>
      <c r="K172" s="97">
        <f t="shared" si="62"/>
        <v>0</v>
      </c>
      <c r="L172" s="163">
        <f>SUM(L173:L178)</f>
        <v>0</v>
      </c>
      <c r="M172" s="97">
        <f t="shared" si="62"/>
        <v>106545</v>
      </c>
      <c r="N172" s="163">
        <f>SUM(N173:N178)</f>
        <v>30865</v>
      </c>
      <c r="O172" s="97">
        <f t="shared" si="62"/>
        <v>0</v>
      </c>
      <c r="P172" s="163">
        <f>SUM(P173:P178)</f>
        <v>0</v>
      </c>
      <c r="Q172" s="97">
        <f t="shared" si="62"/>
        <v>0</v>
      </c>
      <c r="R172" s="163">
        <f>SUM(R173:R178)</f>
        <v>0</v>
      </c>
      <c r="S172" s="97">
        <f t="shared" si="62"/>
        <v>0</v>
      </c>
      <c r="T172" s="163">
        <f>SUM(T173:T178)</f>
        <v>0</v>
      </c>
      <c r="U172" s="97">
        <f t="shared" si="62"/>
        <v>0</v>
      </c>
      <c r="V172" s="163">
        <f>SUM(V173:V178)</f>
        <v>0</v>
      </c>
    </row>
    <row r="173" spans="1:22" s="3" customFormat="1" ht="12.75" hidden="1">
      <c r="A173" s="100">
        <v>3292</v>
      </c>
      <c r="B173" s="101" t="s">
        <v>88</v>
      </c>
      <c r="C173" s="102">
        <f aca="true" t="shared" si="63" ref="C173:C178">SUM(E173+G173+I173+K173+M173+O173+Q173+S173+U173)</f>
        <v>59200</v>
      </c>
      <c r="D173" s="164">
        <f aca="true" t="shared" si="64" ref="D173:D178">SUM(F173+H173+J173+L173+N173+P173+R173+T173+V173)</f>
        <v>15280</v>
      </c>
      <c r="E173" s="102"/>
      <c r="F173" s="164"/>
      <c r="G173" s="102"/>
      <c r="H173" s="164"/>
      <c r="I173" s="102"/>
      <c r="J173" s="164"/>
      <c r="K173" s="102"/>
      <c r="L173" s="164"/>
      <c r="M173" s="102">
        <v>59200</v>
      </c>
      <c r="N173" s="164">
        <v>15280</v>
      </c>
      <c r="O173" s="102"/>
      <c r="P173" s="164"/>
      <c r="Q173" s="102"/>
      <c r="R173" s="164"/>
      <c r="S173" s="102"/>
      <c r="T173" s="164"/>
      <c r="U173" s="102"/>
      <c r="V173" s="164"/>
    </row>
    <row r="174" spans="1:22" s="3" customFormat="1" ht="12.75" hidden="1">
      <c r="A174" s="100">
        <v>3293</v>
      </c>
      <c r="B174" s="101" t="s">
        <v>89</v>
      </c>
      <c r="C174" s="102">
        <f t="shared" si="63"/>
        <v>26400</v>
      </c>
      <c r="D174" s="164">
        <f t="shared" si="64"/>
        <v>4550</v>
      </c>
      <c r="E174" s="102"/>
      <c r="F174" s="164"/>
      <c r="G174" s="102"/>
      <c r="H174" s="164"/>
      <c r="I174" s="102"/>
      <c r="J174" s="164"/>
      <c r="K174" s="102"/>
      <c r="L174" s="164"/>
      <c r="M174" s="102">
        <v>26400</v>
      </c>
      <c r="N174" s="164">
        <v>4550</v>
      </c>
      <c r="O174" s="102"/>
      <c r="P174" s="164"/>
      <c r="Q174" s="102"/>
      <c r="R174" s="164"/>
      <c r="S174" s="102"/>
      <c r="T174" s="164"/>
      <c r="U174" s="102"/>
      <c r="V174" s="164"/>
    </row>
    <row r="175" spans="1:22" s="3" customFormat="1" ht="12.75" hidden="1">
      <c r="A175" s="100">
        <v>3294</v>
      </c>
      <c r="B175" s="101" t="s">
        <v>104</v>
      </c>
      <c r="C175" s="102">
        <f t="shared" si="63"/>
        <v>0</v>
      </c>
      <c r="D175" s="164">
        <f t="shared" si="64"/>
        <v>0</v>
      </c>
      <c r="E175" s="102"/>
      <c r="F175" s="164"/>
      <c r="G175" s="102"/>
      <c r="H175" s="164"/>
      <c r="I175" s="102"/>
      <c r="J175" s="164"/>
      <c r="K175" s="102"/>
      <c r="L175" s="164"/>
      <c r="M175" s="102"/>
      <c r="N175" s="164"/>
      <c r="O175" s="102"/>
      <c r="P175" s="164"/>
      <c r="Q175" s="102"/>
      <c r="R175" s="164"/>
      <c r="S175" s="102"/>
      <c r="T175" s="164"/>
      <c r="U175" s="102"/>
      <c r="V175" s="164"/>
    </row>
    <row r="176" spans="1:22" s="3" customFormat="1" ht="12.75" hidden="1">
      <c r="A176" s="100">
        <v>3295</v>
      </c>
      <c r="B176" s="101" t="s">
        <v>95</v>
      </c>
      <c r="C176" s="102">
        <f t="shared" si="63"/>
        <v>0</v>
      </c>
      <c r="D176" s="164">
        <f t="shared" si="64"/>
        <v>5340</v>
      </c>
      <c r="E176" s="102"/>
      <c r="F176" s="164"/>
      <c r="G176" s="102"/>
      <c r="H176" s="164"/>
      <c r="I176" s="102"/>
      <c r="J176" s="164"/>
      <c r="K176" s="102"/>
      <c r="L176" s="164"/>
      <c r="M176" s="102"/>
      <c r="N176" s="164">
        <v>5340</v>
      </c>
      <c r="O176" s="102"/>
      <c r="P176" s="164"/>
      <c r="Q176" s="102"/>
      <c r="R176" s="164"/>
      <c r="S176" s="102"/>
      <c r="T176" s="164"/>
      <c r="U176" s="102"/>
      <c r="V176" s="164"/>
    </row>
    <row r="177" spans="1:22" s="3" customFormat="1" ht="12.75" hidden="1">
      <c r="A177" s="100">
        <v>3296</v>
      </c>
      <c r="B177" s="101" t="s">
        <v>103</v>
      </c>
      <c r="C177" s="102">
        <f t="shared" si="63"/>
        <v>0</v>
      </c>
      <c r="D177" s="164">
        <f t="shared" si="64"/>
        <v>0</v>
      </c>
      <c r="E177" s="102"/>
      <c r="F177" s="164"/>
      <c r="G177" s="102"/>
      <c r="H177" s="164"/>
      <c r="I177" s="102"/>
      <c r="J177" s="164"/>
      <c r="K177" s="102"/>
      <c r="L177" s="164"/>
      <c r="M177" s="102"/>
      <c r="N177" s="164"/>
      <c r="O177" s="102"/>
      <c r="P177" s="164"/>
      <c r="Q177" s="102"/>
      <c r="R177" s="164"/>
      <c r="S177" s="102"/>
      <c r="T177" s="164"/>
      <c r="U177" s="102"/>
      <c r="V177" s="164"/>
    </row>
    <row r="178" spans="1:22" s="3" customFormat="1" ht="25.5" hidden="1">
      <c r="A178" s="100">
        <v>3299</v>
      </c>
      <c r="B178" s="101" t="s">
        <v>87</v>
      </c>
      <c r="C178" s="102">
        <f t="shared" si="63"/>
        <v>20945</v>
      </c>
      <c r="D178" s="164">
        <f t="shared" si="64"/>
        <v>5695</v>
      </c>
      <c r="E178" s="102"/>
      <c r="F178" s="164"/>
      <c r="G178" s="102"/>
      <c r="H178" s="164"/>
      <c r="I178" s="102"/>
      <c r="J178" s="164"/>
      <c r="K178" s="102"/>
      <c r="L178" s="164"/>
      <c r="M178" s="102">
        <v>20945</v>
      </c>
      <c r="N178" s="164">
        <v>5695</v>
      </c>
      <c r="O178" s="102"/>
      <c r="P178" s="164"/>
      <c r="Q178" s="102"/>
      <c r="R178" s="164"/>
      <c r="S178" s="102"/>
      <c r="T178" s="164"/>
      <c r="U178" s="102"/>
      <c r="V178" s="164"/>
    </row>
    <row r="179" spans="1:22" s="3" customFormat="1" ht="12.75">
      <c r="A179" s="95">
        <v>34</v>
      </c>
      <c r="B179" s="96" t="s">
        <v>20</v>
      </c>
      <c r="C179" s="97">
        <f>SUM(C180)</f>
        <v>6200</v>
      </c>
      <c r="D179" s="163">
        <f>SUM(D180)</f>
        <v>6130</v>
      </c>
      <c r="E179" s="97">
        <f aca="true" t="shared" si="65" ref="E179:U179">SUM(E180)</f>
        <v>0</v>
      </c>
      <c r="F179" s="163">
        <f>SUM(F180)</f>
        <v>0</v>
      </c>
      <c r="G179" s="97">
        <f t="shared" si="65"/>
        <v>0</v>
      </c>
      <c r="H179" s="163">
        <f>SUM(H180)</f>
        <v>0</v>
      </c>
      <c r="I179" s="97">
        <f t="shared" si="65"/>
        <v>0</v>
      </c>
      <c r="J179" s="163">
        <f>SUM(J180)</f>
        <v>0</v>
      </c>
      <c r="K179" s="97">
        <f t="shared" si="65"/>
        <v>0</v>
      </c>
      <c r="L179" s="163">
        <f>SUM(L180)</f>
        <v>0</v>
      </c>
      <c r="M179" s="97">
        <f t="shared" si="65"/>
        <v>6200</v>
      </c>
      <c r="N179" s="163">
        <f>SUM(N180)</f>
        <v>6130</v>
      </c>
      <c r="O179" s="97">
        <f t="shared" si="65"/>
        <v>0</v>
      </c>
      <c r="P179" s="163">
        <f>SUM(P180)</f>
        <v>0</v>
      </c>
      <c r="Q179" s="97">
        <f t="shared" si="65"/>
        <v>0</v>
      </c>
      <c r="R179" s="163">
        <f>SUM(R180)</f>
        <v>0</v>
      </c>
      <c r="S179" s="97">
        <f t="shared" si="65"/>
        <v>0</v>
      </c>
      <c r="T179" s="163">
        <f>SUM(T180)</f>
        <v>0</v>
      </c>
      <c r="U179" s="97">
        <f t="shared" si="65"/>
        <v>0</v>
      </c>
      <c r="V179" s="163">
        <f>SUM(V180)</f>
        <v>0</v>
      </c>
    </row>
    <row r="180" spans="1:22" s="3" customFormat="1" ht="12.75">
      <c r="A180" s="98">
        <v>343</v>
      </c>
      <c r="B180" s="99" t="s">
        <v>21</v>
      </c>
      <c r="C180" s="97">
        <f>SUM(C181:C184)</f>
        <v>6200</v>
      </c>
      <c r="D180" s="163">
        <f>SUM(D181:D184)</f>
        <v>6130</v>
      </c>
      <c r="E180" s="103">
        <f aca="true" t="shared" si="66" ref="E180:U180">SUM(E181,E182,E183,E184)</f>
        <v>0</v>
      </c>
      <c r="F180" s="167">
        <f>SUM(F181:F184)</f>
        <v>0</v>
      </c>
      <c r="G180" s="103">
        <f t="shared" si="66"/>
        <v>0</v>
      </c>
      <c r="H180" s="167">
        <f>SUM(H181:H184)</f>
        <v>0</v>
      </c>
      <c r="I180" s="103">
        <f t="shared" si="66"/>
        <v>0</v>
      </c>
      <c r="J180" s="167">
        <f>SUM(J181:J184)</f>
        <v>0</v>
      </c>
      <c r="K180" s="103">
        <f t="shared" si="66"/>
        <v>0</v>
      </c>
      <c r="L180" s="167">
        <f>SUM(L181:L184)</f>
        <v>0</v>
      </c>
      <c r="M180" s="103">
        <f t="shared" si="66"/>
        <v>6200</v>
      </c>
      <c r="N180" s="167">
        <f>SUM(N181:N184)</f>
        <v>6130</v>
      </c>
      <c r="O180" s="103">
        <f t="shared" si="66"/>
        <v>0</v>
      </c>
      <c r="P180" s="167">
        <f>SUM(P181:P184)</f>
        <v>0</v>
      </c>
      <c r="Q180" s="103">
        <f t="shared" si="66"/>
        <v>0</v>
      </c>
      <c r="R180" s="167">
        <f>SUM(R181:R184)</f>
        <v>0</v>
      </c>
      <c r="S180" s="103">
        <f t="shared" si="66"/>
        <v>0</v>
      </c>
      <c r="T180" s="167">
        <f>SUM(T181:T184)</f>
        <v>0</v>
      </c>
      <c r="U180" s="103">
        <f t="shared" si="66"/>
        <v>0</v>
      </c>
      <c r="V180" s="167">
        <f>SUM(V181:V184)</f>
        <v>0</v>
      </c>
    </row>
    <row r="181" spans="1:22" s="3" customFormat="1" ht="25.5" hidden="1">
      <c r="A181" s="100">
        <v>3431</v>
      </c>
      <c r="B181" s="101" t="s">
        <v>77</v>
      </c>
      <c r="C181" s="102">
        <f aca="true" t="shared" si="67" ref="C181:D184">SUM(E181+G181+I181+K181+M181+O181+Q181+S181+U181)</f>
        <v>3000</v>
      </c>
      <c r="D181" s="164">
        <f t="shared" si="67"/>
        <v>4805</v>
      </c>
      <c r="E181" s="102"/>
      <c r="F181" s="164"/>
      <c r="G181" s="102"/>
      <c r="H181" s="164"/>
      <c r="I181" s="102"/>
      <c r="J181" s="164"/>
      <c r="K181" s="102"/>
      <c r="L181" s="164"/>
      <c r="M181" s="102">
        <v>3000</v>
      </c>
      <c r="N181" s="164">
        <v>4805</v>
      </c>
      <c r="O181" s="102"/>
      <c r="P181" s="164"/>
      <c r="Q181" s="102"/>
      <c r="R181" s="164"/>
      <c r="S181" s="102"/>
      <c r="T181" s="164"/>
      <c r="U181" s="102"/>
      <c r="V181" s="164"/>
    </row>
    <row r="182" spans="1:22" s="3" customFormat="1" ht="38.25" hidden="1">
      <c r="A182" s="100">
        <v>3432</v>
      </c>
      <c r="B182" s="101" t="s">
        <v>78</v>
      </c>
      <c r="C182" s="102">
        <f t="shared" si="67"/>
        <v>3200</v>
      </c>
      <c r="D182" s="164">
        <f t="shared" si="67"/>
        <v>775</v>
      </c>
      <c r="E182" s="102"/>
      <c r="F182" s="164"/>
      <c r="G182" s="102"/>
      <c r="H182" s="164"/>
      <c r="I182" s="102"/>
      <c r="J182" s="164"/>
      <c r="K182" s="102"/>
      <c r="L182" s="164"/>
      <c r="M182" s="102">
        <v>3200</v>
      </c>
      <c r="N182" s="164">
        <v>775</v>
      </c>
      <c r="O182" s="102"/>
      <c r="P182" s="164"/>
      <c r="Q182" s="102"/>
      <c r="R182" s="164"/>
      <c r="S182" s="102"/>
      <c r="T182" s="164"/>
      <c r="U182" s="102"/>
      <c r="V182" s="164"/>
    </row>
    <row r="183" spans="1:22" s="3" customFormat="1" ht="12.75" hidden="1">
      <c r="A183" s="100">
        <v>3433</v>
      </c>
      <c r="B183" s="101" t="s">
        <v>79</v>
      </c>
      <c r="C183" s="102">
        <f t="shared" si="67"/>
        <v>0</v>
      </c>
      <c r="D183" s="164">
        <f t="shared" si="67"/>
        <v>0</v>
      </c>
      <c r="E183" s="102"/>
      <c r="F183" s="164"/>
      <c r="G183" s="102"/>
      <c r="H183" s="164"/>
      <c r="I183" s="102"/>
      <c r="J183" s="164"/>
      <c r="K183" s="102"/>
      <c r="L183" s="164"/>
      <c r="M183" s="102"/>
      <c r="N183" s="164"/>
      <c r="O183" s="102"/>
      <c r="P183" s="164"/>
      <c r="Q183" s="102"/>
      <c r="R183" s="164"/>
      <c r="S183" s="102"/>
      <c r="T183" s="164"/>
      <c r="U183" s="102"/>
      <c r="V183" s="164"/>
    </row>
    <row r="184" spans="1:22" s="3" customFormat="1" ht="25.5" hidden="1">
      <c r="A184" s="100">
        <v>3434</v>
      </c>
      <c r="B184" s="101" t="s">
        <v>80</v>
      </c>
      <c r="C184" s="102">
        <f t="shared" si="67"/>
        <v>0</v>
      </c>
      <c r="D184" s="164">
        <f t="shared" si="67"/>
        <v>550</v>
      </c>
      <c r="E184" s="102"/>
      <c r="F184" s="164"/>
      <c r="G184" s="102"/>
      <c r="H184" s="164"/>
      <c r="I184" s="102"/>
      <c r="J184" s="164"/>
      <c r="K184" s="102"/>
      <c r="L184" s="164"/>
      <c r="M184" s="102"/>
      <c r="N184" s="164">
        <v>550</v>
      </c>
      <c r="O184" s="102"/>
      <c r="P184" s="164"/>
      <c r="Q184" s="102"/>
      <c r="R184" s="164"/>
      <c r="S184" s="102"/>
      <c r="T184" s="164"/>
      <c r="U184" s="102"/>
      <c r="V184" s="164"/>
    </row>
    <row r="185" spans="1:22" s="3" customFormat="1" ht="20.25" customHeight="1">
      <c r="A185" s="95">
        <v>36</v>
      </c>
      <c r="B185" s="96" t="s">
        <v>116</v>
      </c>
      <c r="C185" s="97">
        <f aca="true" t="shared" si="68" ref="C185:U185">SUM(C186)</f>
        <v>300000</v>
      </c>
      <c r="D185" s="163">
        <f>SUM(D186)</f>
        <v>50000</v>
      </c>
      <c r="E185" s="97">
        <f t="shared" si="68"/>
        <v>0</v>
      </c>
      <c r="F185" s="163">
        <f>SUM(F186)</f>
        <v>0</v>
      </c>
      <c r="G185" s="97">
        <f t="shared" si="68"/>
        <v>0</v>
      </c>
      <c r="H185" s="163">
        <f>SUM(H186)</f>
        <v>0</v>
      </c>
      <c r="I185" s="97">
        <f t="shared" si="68"/>
        <v>0</v>
      </c>
      <c r="J185" s="163">
        <f>SUM(J186)</f>
        <v>0</v>
      </c>
      <c r="K185" s="97">
        <f t="shared" si="68"/>
        <v>0</v>
      </c>
      <c r="L185" s="163">
        <f>SUM(L186)</f>
        <v>0</v>
      </c>
      <c r="M185" s="97">
        <f t="shared" si="68"/>
        <v>300000</v>
      </c>
      <c r="N185" s="163">
        <f>SUM(N186)</f>
        <v>50000</v>
      </c>
      <c r="O185" s="97">
        <f t="shared" si="68"/>
        <v>0</v>
      </c>
      <c r="P185" s="163">
        <f>SUM(P186)</f>
        <v>0</v>
      </c>
      <c r="Q185" s="97">
        <f t="shared" si="68"/>
        <v>0</v>
      </c>
      <c r="R185" s="163">
        <f>SUM(R186)</f>
        <v>0</v>
      </c>
      <c r="S185" s="97">
        <f t="shared" si="68"/>
        <v>0</v>
      </c>
      <c r="T185" s="163">
        <f>SUM(T186)</f>
        <v>0</v>
      </c>
      <c r="U185" s="97">
        <f t="shared" si="68"/>
        <v>0</v>
      </c>
      <c r="V185" s="163">
        <f>SUM(V186)</f>
        <v>0</v>
      </c>
    </row>
    <row r="186" spans="1:22" s="3" customFormat="1" ht="12.75">
      <c r="A186" s="95">
        <v>369</v>
      </c>
      <c r="B186" s="96" t="s">
        <v>114</v>
      </c>
      <c r="C186" s="97">
        <f>SUM(C187)</f>
        <v>300000</v>
      </c>
      <c r="D186" s="163">
        <f>SUM(D187)</f>
        <v>50000</v>
      </c>
      <c r="E186" s="97">
        <f aca="true" t="shared" si="69" ref="E186:U186">SUM(E187)</f>
        <v>0</v>
      </c>
      <c r="F186" s="163">
        <f>SUM(F187)</f>
        <v>0</v>
      </c>
      <c r="G186" s="97">
        <f t="shared" si="69"/>
        <v>0</v>
      </c>
      <c r="H186" s="163">
        <f>SUM(H187)</f>
        <v>0</v>
      </c>
      <c r="I186" s="97">
        <f t="shared" si="69"/>
        <v>0</v>
      </c>
      <c r="J186" s="163">
        <f>SUM(J187)</f>
        <v>0</v>
      </c>
      <c r="K186" s="97">
        <f t="shared" si="69"/>
        <v>0</v>
      </c>
      <c r="L186" s="163">
        <f>SUM(L187)</f>
        <v>0</v>
      </c>
      <c r="M186" s="97">
        <f t="shared" si="69"/>
        <v>300000</v>
      </c>
      <c r="N186" s="163">
        <f>SUM(N187)</f>
        <v>50000</v>
      </c>
      <c r="O186" s="97">
        <f t="shared" si="69"/>
        <v>0</v>
      </c>
      <c r="P186" s="163">
        <f>SUM(P187)</f>
        <v>0</v>
      </c>
      <c r="Q186" s="97">
        <f t="shared" si="69"/>
        <v>0</v>
      </c>
      <c r="R186" s="163">
        <f>SUM(R187)</f>
        <v>0</v>
      </c>
      <c r="S186" s="97">
        <f t="shared" si="69"/>
        <v>0</v>
      </c>
      <c r="T186" s="163">
        <f>SUM(T187)</f>
        <v>0</v>
      </c>
      <c r="U186" s="97">
        <f t="shared" si="69"/>
        <v>0</v>
      </c>
      <c r="V186" s="163">
        <f>SUM(V187)</f>
        <v>0</v>
      </c>
    </row>
    <row r="187" spans="1:22" s="3" customFormat="1" ht="25.5" hidden="1">
      <c r="A187" s="100">
        <v>3693</v>
      </c>
      <c r="B187" s="101" t="s">
        <v>113</v>
      </c>
      <c r="C187" s="102">
        <f>SUM(E187+G187+I187+K187+M187+O187+Q187+S187+U187)</f>
        <v>300000</v>
      </c>
      <c r="D187" s="163">
        <f>SUM(F187+H187+J187+L187+N187+P187+R187+T187+V187)</f>
        <v>50000</v>
      </c>
      <c r="E187" s="102"/>
      <c r="F187" s="164">
        <v>0</v>
      </c>
      <c r="G187" s="102"/>
      <c r="H187" s="164">
        <v>0</v>
      </c>
      <c r="I187" s="102"/>
      <c r="J187" s="164">
        <v>0</v>
      </c>
      <c r="K187" s="102"/>
      <c r="L187" s="164">
        <v>0</v>
      </c>
      <c r="M187" s="102">
        <v>300000</v>
      </c>
      <c r="N187" s="164">
        <v>50000</v>
      </c>
      <c r="O187" s="102"/>
      <c r="P187" s="164">
        <v>0</v>
      </c>
      <c r="Q187" s="102"/>
      <c r="R187" s="164">
        <v>0</v>
      </c>
      <c r="S187" s="102"/>
      <c r="T187" s="164">
        <v>0</v>
      </c>
      <c r="U187" s="102"/>
      <c r="V187" s="164">
        <v>0</v>
      </c>
    </row>
    <row r="188" spans="1:22" s="3" customFormat="1" ht="12.75">
      <c r="A188" s="95">
        <v>38</v>
      </c>
      <c r="B188" s="96" t="s">
        <v>94</v>
      </c>
      <c r="C188" s="97">
        <f>SUM(C189)</f>
        <v>0</v>
      </c>
      <c r="D188" s="163">
        <f>SUM(D189)</f>
        <v>0</v>
      </c>
      <c r="E188" s="97">
        <f aca="true" t="shared" si="70" ref="E188:Q188">SUM(E189)</f>
        <v>0</v>
      </c>
      <c r="F188" s="163">
        <f>SUM(F189)</f>
        <v>0</v>
      </c>
      <c r="G188" s="97">
        <f t="shared" si="70"/>
        <v>0</v>
      </c>
      <c r="H188" s="163">
        <f>SUM(H189)</f>
        <v>0</v>
      </c>
      <c r="I188" s="97">
        <f t="shared" si="70"/>
        <v>0</v>
      </c>
      <c r="J188" s="163">
        <f>SUM(J189)</f>
        <v>0</v>
      </c>
      <c r="K188" s="97">
        <f t="shared" si="70"/>
        <v>0</v>
      </c>
      <c r="L188" s="163">
        <f>SUM(L189)</f>
        <v>0</v>
      </c>
      <c r="M188" s="97">
        <f t="shared" si="70"/>
        <v>0</v>
      </c>
      <c r="N188" s="163">
        <f>SUM(N189)</f>
        <v>0</v>
      </c>
      <c r="O188" s="97">
        <f t="shared" si="70"/>
        <v>0</v>
      </c>
      <c r="P188" s="163">
        <f>SUM(P189)</f>
        <v>0</v>
      </c>
      <c r="Q188" s="97">
        <f t="shared" si="70"/>
        <v>0</v>
      </c>
      <c r="R188" s="163">
        <f>SUM(R189)</f>
        <v>0</v>
      </c>
      <c r="S188" s="97">
        <f>SUM(S189)</f>
        <v>0</v>
      </c>
      <c r="T188" s="163">
        <f>SUM(T189)</f>
        <v>0</v>
      </c>
      <c r="U188" s="97">
        <f>SUM(U189)</f>
        <v>0</v>
      </c>
      <c r="V188" s="163">
        <f>SUM(V189)</f>
        <v>0</v>
      </c>
    </row>
    <row r="189" spans="1:22" s="3" customFormat="1" ht="12.75">
      <c r="A189" s="95">
        <v>381</v>
      </c>
      <c r="B189" s="96" t="s">
        <v>92</v>
      </c>
      <c r="C189" s="97">
        <f>SUM(C190)</f>
        <v>0</v>
      </c>
      <c r="D189" s="163">
        <f>SUM(D190)</f>
        <v>0</v>
      </c>
      <c r="E189" s="97">
        <f aca="true" t="shared" si="71" ref="E189:U189">SUM(E190)</f>
        <v>0</v>
      </c>
      <c r="F189" s="163">
        <f>SUM(F190)</f>
        <v>0</v>
      </c>
      <c r="G189" s="97">
        <f t="shared" si="71"/>
        <v>0</v>
      </c>
      <c r="H189" s="163">
        <f>SUM(H190)</f>
        <v>0</v>
      </c>
      <c r="I189" s="97">
        <f t="shared" si="71"/>
        <v>0</v>
      </c>
      <c r="J189" s="163">
        <f>SUM(J190)</f>
        <v>0</v>
      </c>
      <c r="K189" s="97">
        <f t="shared" si="71"/>
        <v>0</v>
      </c>
      <c r="L189" s="163">
        <f>SUM(L190)</f>
        <v>0</v>
      </c>
      <c r="M189" s="97">
        <f t="shared" si="71"/>
        <v>0</v>
      </c>
      <c r="N189" s="163">
        <f>SUM(N190)</f>
        <v>0</v>
      </c>
      <c r="O189" s="97">
        <f t="shared" si="71"/>
        <v>0</v>
      </c>
      <c r="P189" s="163">
        <f>SUM(P190)</f>
        <v>0</v>
      </c>
      <c r="Q189" s="97">
        <f t="shared" si="71"/>
        <v>0</v>
      </c>
      <c r="R189" s="163">
        <f>SUM(R190)</f>
        <v>0</v>
      </c>
      <c r="S189" s="97">
        <f t="shared" si="71"/>
        <v>0</v>
      </c>
      <c r="T189" s="163">
        <f>SUM(T190)</f>
        <v>0</v>
      </c>
      <c r="U189" s="97">
        <f t="shared" si="71"/>
        <v>0</v>
      </c>
      <c r="V189" s="163">
        <f>SUM(V190)</f>
        <v>0</v>
      </c>
    </row>
    <row r="190" spans="1:22" s="3" customFormat="1" ht="12.75" hidden="1">
      <c r="A190" s="100">
        <v>3811</v>
      </c>
      <c r="B190" s="101" t="s">
        <v>93</v>
      </c>
      <c r="C190" s="102">
        <v>0</v>
      </c>
      <c r="D190" s="164">
        <f>SUM(F190+H190+J190+L190+N190+P190+R190+T190+V190)</f>
        <v>0</v>
      </c>
      <c r="E190" s="102"/>
      <c r="F190" s="164"/>
      <c r="G190" s="102"/>
      <c r="H190" s="164"/>
      <c r="I190" s="102"/>
      <c r="J190" s="164"/>
      <c r="K190" s="102"/>
      <c r="L190" s="164"/>
      <c r="M190" s="102"/>
      <c r="N190" s="164"/>
      <c r="O190" s="102"/>
      <c r="P190" s="164"/>
      <c r="Q190" s="102"/>
      <c r="R190" s="164"/>
      <c r="S190" s="102"/>
      <c r="T190" s="164"/>
      <c r="U190" s="102"/>
      <c r="V190" s="164"/>
    </row>
    <row r="191" spans="1:22" s="3" customFormat="1" ht="25.5">
      <c r="A191" s="95">
        <v>4</v>
      </c>
      <c r="B191" s="96" t="s">
        <v>22</v>
      </c>
      <c r="C191" s="97">
        <f>SUM(C192)</f>
        <v>371000</v>
      </c>
      <c r="D191" s="163">
        <f>SUM(D192+D205)</f>
        <v>350250</v>
      </c>
      <c r="E191" s="97">
        <f aca="true" t="shared" si="72" ref="E191:U191">SUM(E192)</f>
        <v>0</v>
      </c>
      <c r="F191" s="163">
        <f>SUM(F192)</f>
        <v>0</v>
      </c>
      <c r="G191" s="97">
        <f t="shared" si="72"/>
        <v>0</v>
      </c>
      <c r="H191" s="163">
        <f>SUM(H192)</f>
        <v>0</v>
      </c>
      <c r="I191" s="97">
        <f t="shared" si="72"/>
        <v>0</v>
      </c>
      <c r="J191" s="163">
        <f>SUM(J192)</f>
        <v>0</v>
      </c>
      <c r="K191" s="97">
        <f t="shared" si="72"/>
        <v>0</v>
      </c>
      <c r="L191" s="163">
        <f>SUM(L192)</f>
        <v>0</v>
      </c>
      <c r="M191" s="97">
        <f>SUM(M192)</f>
        <v>371000</v>
      </c>
      <c r="N191" s="163">
        <f>SUM(N192+N205)</f>
        <v>350250</v>
      </c>
      <c r="O191" s="97">
        <f t="shared" si="72"/>
        <v>0</v>
      </c>
      <c r="P191" s="163">
        <f>SUM(P192)</f>
        <v>0</v>
      </c>
      <c r="Q191" s="97">
        <f t="shared" si="72"/>
        <v>0</v>
      </c>
      <c r="R191" s="163">
        <f>SUM(R192)</f>
        <v>0</v>
      </c>
      <c r="S191" s="97">
        <f t="shared" si="72"/>
        <v>0</v>
      </c>
      <c r="T191" s="163">
        <f>SUM(T192)</f>
        <v>0</v>
      </c>
      <c r="U191" s="97">
        <f t="shared" si="72"/>
        <v>0</v>
      </c>
      <c r="V191" s="163">
        <f>SUM(V192)</f>
        <v>0</v>
      </c>
    </row>
    <row r="192" spans="1:22" s="3" customFormat="1" ht="38.25">
      <c r="A192" s="95">
        <v>42</v>
      </c>
      <c r="B192" s="96" t="s">
        <v>39</v>
      </c>
      <c r="C192" s="97">
        <f>SUM(C193+C198+C203)</f>
        <v>371000</v>
      </c>
      <c r="D192" s="163">
        <f>SUM(D193+D198+D203)</f>
        <v>234735</v>
      </c>
      <c r="E192" s="103">
        <f aca="true" t="shared" si="73" ref="E192:U192">SUM(E193:E208)</f>
        <v>0</v>
      </c>
      <c r="F192" s="167">
        <f>SUM(F193)</f>
        <v>0</v>
      </c>
      <c r="G192" s="103">
        <f t="shared" si="73"/>
        <v>0</v>
      </c>
      <c r="H192" s="167">
        <f>SUM(H193)</f>
        <v>0</v>
      </c>
      <c r="I192" s="103">
        <f t="shared" si="73"/>
        <v>0</v>
      </c>
      <c r="J192" s="167">
        <f>SUM(J193)</f>
        <v>0</v>
      </c>
      <c r="K192" s="103">
        <f t="shared" si="73"/>
        <v>0</v>
      </c>
      <c r="L192" s="167">
        <f>SUM(L193)</f>
        <v>0</v>
      </c>
      <c r="M192" s="103">
        <f>SUM(M193+M198+M203)</f>
        <v>371000</v>
      </c>
      <c r="N192" s="167">
        <f>SUM(N193+N198+N203)</f>
        <v>234735</v>
      </c>
      <c r="O192" s="103">
        <f t="shared" si="73"/>
        <v>0</v>
      </c>
      <c r="P192" s="167">
        <f>SUM(P193)</f>
        <v>0</v>
      </c>
      <c r="Q192" s="103">
        <f t="shared" si="73"/>
        <v>0</v>
      </c>
      <c r="R192" s="167">
        <f>SUM(R193)</f>
        <v>0</v>
      </c>
      <c r="S192" s="103">
        <f t="shared" si="73"/>
        <v>0</v>
      </c>
      <c r="T192" s="167">
        <f>SUM(T193)</f>
        <v>0</v>
      </c>
      <c r="U192" s="103">
        <f t="shared" si="73"/>
        <v>0</v>
      </c>
      <c r="V192" s="167">
        <f>SUM(V193)</f>
        <v>0</v>
      </c>
    </row>
    <row r="193" spans="1:22" s="3" customFormat="1" ht="12.75">
      <c r="A193" s="98">
        <v>421</v>
      </c>
      <c r="B193" s="99" t="s">
        <v>36</v>
      </c>
      <c r="C193" s="97">
        <f>SUM(C194:C197)</f>
        <v>0</v>
      </c>
      <c r="D193" s="164">
        <f>SUM(D194:D197)</f>
        <v>0</v>
      </c>
      <c r="E193" s="103">
        <f aca="true" t="shared" si="74" ref="E193:U193">SUM(E194:E197)</f>
        <v>0</v>
      </c>
      <c r="F193" s="167">
        <f>SUM(F194:F197)</f>
        <v>0</v>
      </c>
      <c r="G193" s="103">
        <f t="shared" si="74"/>
        <v>0</v>
      </c>
      <c r="H193" s="167">
        <f>SUM(H194:H197)</f>
        <v>0</v>
      </c>
      <c r="I193" s="103">
        <f t="shared" si="74"/>
        <v>0</v>
      </c>
      <c r="J193" s="167">
        <f>SUM(J194:J197)</f>
        <v>0</v>
      </c>
      <c r="K193" s="103">
        <f t="shared" si="74"/>
        <v>0</v>
      </c>
      <c r="L193" s="167">
        <f>SUM(L194:L197)</f>
        <v>0</v>
      </c>
      <c r="M193" s="103">
        <f t="shared" si="74"/>
        <v>0</v>
      </c>
      <c r="N193" s="167">
        <f>SUM(N194:N197)</f>
        <v>0</v>
      </c>
      <c r="O193" s="103">
        <f t="shared" si="74"/>
        <v>0</v>
      </c>
      <c r="P193" s="167">
        <f>SUM(P194:P197)</f>
        <v>0</v>
      </c>
      <c r="Q193" s="103">
        <f t="shared" si="74"/>
        <v>0</v>
      </c>
      <c r="R193" s="167">
        <f>SUM(R194:R197)</f>
        <v>0</v>
      </c>
      <c r="S193" s="103">
        <f t="shared" si="74"/>
        <v>0</v>
      </c>
      <c r="T193" s="167">
        <f>SUM(T194:T197)</f>
        <v>0</v>
      </c>
      <c r="U193" s="103">
        <f t="shared" si="74"/>
        <v>0</v>
      </c>
      <c r="V193" s="167">
        <f>SUM(V194:V197)</f>
        <v>0</v>
      </c>
    </row>
    <row r="194" spans="1:22" s="3" customFormat="1" ht="12.75" hidden="1">
      <c r="A194" s="100">
        <v>4211</v>
      </c>
      <c r="B194" s="101" t="s">
        <v>81</v>
      </c>
      <c r="C194" s="102">
        <f>SUM(E194:V194)</f>
        <v>0</v>
      </c>
      <c r="D194" s="164">
        <f>SUM(F194+H194+J194+L194+N194+P194+R194+T194+V194)</f>
        <v>0</v>
      </c>
      <c r="E194" s="102"/>
      <c r="F194" s="164">
        <v>0</v>
      </c>
      <c r="G194" s="102"/>
      <c r="H194" s="164">
        <v>0</v>
      </c>
      <c r="I194" s="102"/>
      <c r="J194" s="164">
        <v>0</v>
      </c>
      <c r="K194" s="102"/>
      <c r="L194" s="164">
        <v>0</v>
      </c>
      <c r="M194" s="102"/>
      <c r="N194" s="164">
        <v>0</v>
      </c>
      <c r="O194" s="102"/>
      <c r="P194" s="164">
        <v>0</v>
      </c>
      <c r="Q194" s="102"/>
      <c r="R194" s="164">
        <v>0</v>
      </c>
      <c r="S194" s="102"/>
      <c r="T194" s="164">
        <v>0</v>
      </c>
      <c r="U194" s="102"/>
      <c r="V194" s="164">
        <v>0</v>
      </c>
    </row>
    <row r="195" spans="1:22" s="3" customFormat="1" ht="12.75" hidden="1">
      <c r="A195" s="100">
        <v>4212</v>
      </c>
      <c r="B195" s="101" t="s">
        <v>82</v>
      </c>
      <c r="C195" s="102">
        <f>SUM(E195:V195)</f>
        <v>0</v>
      </c>
      <c r="D195" s="164">
        <f>SUM(F195+H195+J195+L195+N195+P195+R195+T195+V195)</f>
        <v>0</v>
      </c>
      <c r="E195" s="102"/>
      <c r="F195" s="164"/>
      <c r="G195" s="102"/>
      <c r="H195" s="164"/>
      <c r="I195" s="102"/>
      <c r="J195" s="164"/>
      <c r="K195" s="102"/>
      <c r="L195" s="164"/>
      <c r="M195" s="102"/>
      <c r="N195" s="164"/>
      <c r="O195" s="102"/>
      <c r="P195" s="164"/>
      <c r="Q195" s="102"/>
      <c r="R195" s="164"/>
      <c r="S195" s="102"/>
      <c r="T195" s="164"/>
      <c r="U195" s="102"/>
      <c r="V195" s="164"/>
    </row>
    <row r="196" spans="1:22" s="3" customFormat="1" ht="25.5" hidden="1">
      <c r="A196" s="100">
        <v>4213</v>
      </c>
      <c r="B196" s="101" t="s">
        <v>83</v>
      </c>
      <c r="C196" s="102">
        <f>SUM(E196:V196)</f>
        <v>0</v>
      </c>
      <c r="D196" s="164">
        <f>SUM(F196+H196+J196+L196+N196+P196+R196+T196+V196)</f>
        <v>0</v>
      </c>
      <c r="E196" s="102"/>
      <c r="F196" s="164"/>
      <c r="G196" s="102"/>
      <c r="H196" s="164"/>
      <c r="I196" s="102"/>
      <c r="J196" s="164"/>
      <c r="K196" s="102"/>
      <c r="L196" s="164"/>
      <c r="M196" s="102"/>
      <c r="N196" s="164"/>
      <c r="O196" s="102"/>
      <c r="P196" s="164"/>
      <c r="Q196" s="102"/>
      <c r="R196" s="164"/>
      <c r="S196" s="102"/>
      <c r="T196" s="164"/>
      <c r="U196" s="102"/>
      <c r="V196" s="164"/>
    </row>
    <row r="197" spans="1:22" s="3" customFormat="1" ht="12.75" hidden="1">
      <c r="A197" s="100">
        <v>4214</v>
      </c>
      <c r="B197" s="101" t="s">
        <v>84</v>
      </c>
      <c r="C197" s="102">
        <f>SUM(E197:V197)</f>
        <v>0</v>
      </c>
      <c r="D197" s="164">
        <f>SUM(F197+H197+J197+L197+N197+P197+R197+T197+V197)</f>
        <v>0</v>
      </c>
      <c r="E197" s="102"/>
      <c r="F197" s="164"/>
      <c r="G197" s="102"/>
      <c r="H197" s="164"/>
      <c r="I197" s="102"/>
      <c r="J197" s="164"/>
      <c r="K197" s="102"/>
      <c r="L197" s="164"/>
      <c r="M197" s="102"/>
      <c r="N197" s="164"/>
      <c r="O197" s="102"/>
      <c r="P197" s="164"/>
      <c r="Q197" s="102"/>
      <c r="R197" s="164"/>
      <c r="S197" s="102"/>
      <c r="T197" s="164"/>
      <c r="U197" s="102"/>
      <c r="V197" s="164"/>
    </row>
    <row r="198" spans="1:22" s="3" customFormat="1" ht="12.75">
      <c r="A198" s="95">
        <v>422</v>
      </c>
      <c r="B198" s="96" t="s">
        <v>115</v>
      </c>
      <c r="C198" s="97">
        <f>SUM(C202)</f>
        <v>371000</v>
      </c>
      <c r="D198" s="163">
        <f>SUM(D199:D202)</f>
        <v>234735</v>
      </c>
      <c r="E198" s="97">
        <f aca="true" t="shared" si="75" ref="E198:U198">SUM(E202)</f>
        <v>0</v>
      </c>
      <c r="F198" s="163">
        <f>SUM(F202)</f>
        <v>0</v>
      </c>
      <c r="G198" s="97">
        <f t="shared" si="75"/>
        <v>0</v>
      </c>
      <c r="H198" s="163">
        <f>SUM(H202)</f>
        <v>0</v>
      </c>
      <c r="I198" s="97">
        <f t="shared" si="75"/>
        <v>0</v>
      </c>
      <c r="J198" s="163">
        <f>SUM(J202)</f>
        <v>0</v>
      </c>
      <c r="K198" s="97">
        <f t="shared" si="75"/>
        <v>0</v>
      </c>
      <c r="L198" s="163">
        <f>SUM(L202)</f>
        <v>0</v>
      </c>
      <c r="M198" s="97">
        <f t="shared" si="75"/>
        <v>371000</v>
      </c>
      <c r="N198" s="163">
        <f>SUM(N199:N202)</f>
        <v>234735</v>
      </c>
      <c r="O198" s="97">
        <f t="shared" si="75"/>
        <v>0</v>
      </c>
      <c r="P198" s="163">
        <f>SUM(P202)</f>
        <v>0</v>
      </c>
      <c r="Q198" s="97">
        <f t="shared" si="75"/>
        <v>0</v>
      </c>
      <c r="R198" s="163">
        <f>SUM(R202)</f>
        <v>0</v>
      </c>
      <c r="S198" s="97">
        <f t="shared" si="75"/>
        <v>0</v>
      </c>
      <c r="T198" s="163">
        <f>SUM(T202)</f>
        <v>0</v>
      </c>
      <c r="U198" s="97">
        <f t="shared" si="75"/>
        <v>0</v>
      </c>
      <c r="V198" s="163">
        <f>SUM(V202)</f>
        <v>0</v>
      </c>
    </row>
    <row r="199" spans="1:22" s="3" customFormat="1" ht="12.75" hidden="1">
      <c r="A199" s="100">
        <v>4222</v>
      </c>
      <c r="B199" s="101" t="s">
        <v>165</v>
      </c>
      <c r="C199" s="97"/>
      <c r="D199" s="164">
        <f>SUM(F199+H199+J199+L199+N199+P199+R199+T199)</f>
        <v>1690</v>
      </c>
      <c r="E199" s="97"/>
      <c r="F199" s="163"/>
      <c r="G199" s="97"/>
      <c r="H199" s="163"/>
      <c r="I199" s="97"/>
      <c r="J199" s="163"/>
      <c r="K199" s="97"/>
      <c r="L199" s="163"/>
      <c r="M199" s="97"/>
      <c r="N199" s="164">
        <v>1690</v>
      </c>
      <c r="O199" s="97"/>
      <c r="P199" s="163"/>
      <c r="Q199" s="97"/>
      <c r="R199" s="163"/>
      <c r="S199" s="97"/>
      <c r="T199" s="163"/>
      <c r="U199" s="97"/>
      <c r="V199" s="163"/>
    </row>
    <row r="200" spans="1:22" s="3" customFormat="1" ht="12.75" hidden="1">
      <c r="A200" s="100">
        <v>4223</v>
      </c>
      <c r="B200" s="101" t="s">
        <v>166</v>
      </c>
      <c r="C200" s="97"/>
      <c r="D200" s="164">
        <f>SUM(F200+H200+J200+L200+N200+P200+R200+T200)</f>
        <v>35070</v>
      </c>
      <c r="E200" s="97"/>
      <c r="F200" s="163"/>
      <c r="G200" s="97"/>
      <c r="H200" s="163"/>
      <c r="I200" s="97"/>
      <c r="J200" s="163"/>
      <c r="K200" s="97"/>
      <c r="L200" s="163"/>
      <c r="M200" s="97"/>
      <c r="N200" s="164">
        <v>35070</v>
      </c>
      <c r="O200" s="97"/>
      <c r="P200" s="163"/>
      <c r="Q200" s="97"/>
      <c r="R200" s="163"/>
      <c r="S200" s="97"/>
      <c r="T200" s="163"/>
      <c r="U200" s="97"/>
      <c r="V200" s="163"/>
    </row>
    <row r="201" spans="1:22" s="3" customFormat="1" ht="12.75" hidden="1">
      <c r="A201" s="100">
        <v>4225</v>
      </c>
      <c r="B201" s="101" t="s">
        <v>161</v>
      </c>
      <c r="C201" s="97"/>
      <c r="D201" s="164">
        <f>SUM(F201+H201+J201+L201+N201+P201+R201+T201)</f>
        <v>188845</v>
      </c>
      <c r="E201" s="97"/>
      <c r="F201" s="163"/>
      <c r="G201" s="97"/>
      <c r="H201" s="163"/>
      <c r="I201" s="97"/>
      <c r="J201" s="163"/>
      <c r="K201" s="97"/>
      <c r="L201" s="163"/>
      <c r="M201" s="97"/>
      <c r="N201" s="164">
        <v>188845</v>
      </c>
      <c r="O201" s="97"/>
      <c r="P201" s="163"/>
      <c r="Q201" s="97"/>
      <c r="R201" s="163"/>
      <c r="S201" s="97"/>
      <c r="T201" s="163"/>
      <c r="U201" s="97"/>
      <c r="V201" s="163"/>
    </row>
    <row r="202" spans="1:22" s="3" customFormat="1" ht="12.75" hidden="1">
      <c r="A202" s="100">
        <v>4227</v>
      </c>
      <c r="B202" s="101" t="s">
        <v>85</v>
      </c>
      <c r="C202" s="102">
        <f>SUM(E202+G202+I202+K202+M202+O202+Q202+S202+U202)</f>
        <v>371000</v>
      </c>
      <c r="D202" s="164">
        <f>SUM(F202+H202+J202+L202+N202+P202+R202+T202)</f>
        <v>9130</v>
      </c>
      <c r="E202" s="102"/>
      <c r="F202" s="164"/>
      <c r="G202" s="102"/>
      <c r="H202" s="164"/>
      <c r="I202" s="102"/>
      <c r="J202" s="164"/>
      <c r="K202" s="102"/>
      <c r="L202" s="164"/>
      <c r="M202" s="102">
        <v>371000</v>
      </c>
      <c r="N202" s="164">
        <v>9130</v>
      </c>
      <c r="O202" s="102"/>
      <c r="P202" s="164"/>
      <c r="Q202" s="102"/>
      <c r="R202" s="164"/>
      <c r="S202" s="102"/>
      <c r="T202" s="164"/>
      <c r="U202" s="102"/>
      <c r="V202" s="164"/>
    </row>
    <row r="203" spans="1:22" s="3" customFormat="1" ht="12.75">
      <c r="A203" s="95">
        <v>424</v>
      </c>
      <c r="B203" s="96" t="s">
        <v>90</v>
      </c>
      <c r="C203" s="97">
        <f>SUM(C204)</f>
        <v>0</v>
      </c>
      <c r="D203" s="163">
        <f>SUM(D204)</f>
        <v>0</v>
      </c>
      <c r="E203" s="97"/>
      <c r="F203" s="163"/>
      <c r="G203" s="97"/>
      <c r="H203" s="163"/>
      <c r="I203" s="97"/>
      <c r="J203" s="163"/>
      <c r="K203" s="97"/>
      <c r="L203" s="163"/>
      <c r="M203" s="97"/>
      <c r="N203" s="163"/>
      <c r="O203" s="97"/>
      <c r="P203" s="163"/>
      <c r="Q203" s="97"/>
      <c r="R203" s="163"/>
      <c r="S203" s="97"/>
      <c r="T203" s="163"/>
      <c r="U203" s="97"/>
      <c r="V203" s="163"/>
    </row>
    <row r="204" spans="1:22" s="3" customFormat="1" ht="12.75">
      <c r="A204" s="100">
        <v>4241</v>
      </c>
      <c r="B204" s="101" t="s">
        <v>91</v>
      </c>
      <c r="C204" s="102">
        <f>SUM(E204:V204)</f>
        <v>0</v>
      </c>
      <c r="D204" s="164">
        <f>SUM(F204+H204+J204+L204+N204+P204+R204+T204+V204)</f>
        <v>0</v>
      </c>
      <c r="E204" s="102"/>
      <c r="F204" s="164">
        <f>SUM(F208)</f>
        <v>0</v>
      </c>
      <c r="G204" s="102"/>
      <c r="H204" s="164">
        <f>SUM(H208)</f>
        <v>0</v>
      </c>
      <c r="I204" s="102"/>
      <c r="J204" s="164">
        <f>SUM(J208)</f>
        <v>0</v>
      </c>
      <c r="K204" s="102"/>
      <c r="L204" s="164">
        <f>SUM(L208)</f>
        <v>0</v>
      </c>
      <c r="M204" s="102"/>
      <c r="N204" s="164">
        <f>SUM(N208)</f>
        <v>0</v>
      </c>
      <c r="O204" s="102"/>
      <c r="P204" s="164">
        <f>SUM(P208)</f>
        <v>0</v>
      </c>
      <c r="Q204" s="102"/>
      <c r="R204" s="164">
        <f>SUM(R208)</f>
        <v>0</v>
      </c>
      <c r="S204" s="102"/>
      <c r="T204" s="164">
        <f>SUM(T208)</f>
        <v>0</v>
      </c>
      <c r="U204" s="102"/>
      <c r="V204" s="164">
        <f>SUM(V208)</f>
        <v>0</v>
      </c>
    </row>
    <row r="205" spans="1:22" s="3" customFormat="1" ht="12.75">
      <c r="A205" s="100">
        <v>45</v>
      </c>
      <c r="B205" s="101" t="s">
        <v>167</v>
      </c>
      <c r="C205" s="102"/>
      <c r="D205" s="163">
        <f>SUM(F205+H205+J205+L205+N205+P205+R205+T205)</f>
        <v>115515</v>
      </c>
      <c r="E205" s="102"/>
      <c r="F205" s="164"/>
      <c r="G205" s="102"/>
      <c r="H205" s="164"/>
      <c r="I205" s="102"/>
      <c r="J205" s="164"/>
      <c r="K205" s="102"/>
      <c r="L205" s="164"/>
      <c r="M205" s="102"/>
      <c r="N205" s="163">
        <f>SUM(N206)</f>
        <v>115515</v>
      </c>
      <c r="O205" s="102"/>
      <c r="P205" s="164"/>
      <c r="Q205" s="102"/>
      <c r="R205" s="164"/>
      <c r="S205" s="102"/>
      <c r="T205" s="164"/>
      <c r="U205" s="102"/>
      <c r="V205" s="164"/>
    </row>
    <row r="206" spans="1:22" s="3" customFormat="1" ht="25.5">
      <c r="A206" s="100">
        <v>451</v>
      </c>
      <c r="B206" s="101" t="s">
        <v>168</v>
      </c>
      <c r="C206" s="102"/>
      <c r="D206" s="163">
        <f>SUM(F206+H206+J206+L206+N206+P206+R206+T206)</f>
        <v>115515</v>
      </c>
      <c r="E206" s="102"/>
      <c r="F206" s="164"/>
      <c r="G206" s="102"/>
      <c r="H206" s="164"/>
      <c r="I206" s="102"/>
      <c r="J206" s="164"/>
      <c r="K206" s="102"/>
      <c r="L206" s="164"/>
      <c r="M206" s="102"/>
      <c r="N206" s="163">
        <f>SUM(N207)</f>
        <v>115515</v>
      </c>
      <c r="O206" s="102"/>
      <c r="P206" s="164"/>
      <c r="Q206" s="102"/>
      <c r="R206" s="164"/>
      <c r="S206" s="102"/>
      <c r="T206" s="164"/>
      <c r="U206" s="102"/>
      <c r="V206" s="164"/>
    </row>
    <row r="207" spans="1:22" s="3" customFormat="1" ht="25.5" hidden="1">
      <c r="A207" s="100">
        <v>4511</v>
      </c>
      <c r="B207" s="101" t="s">
        <v>168</v>
      </c>
      <c r="C207" s="102"/>
      <c r="D207" s="164">
        <f>SUM(F207+H207+J207+L207+N207+P207+R207+T207)</f>
        <v>115515</v>
      </c>
      <c r="E207" s="102"/>
      <c r="F207" s="164"/>
      <c r="G207" s="102"/>
      <c r="H207" s="164"/>
      <c r="I207" s="102"/>
      <c r="J207" s="164"/>
      <c r="K207" s="102"/>
      <c r="L207" s="164"/>
      <c r="M207" s="102"/>
      <c r="N207" s="164">
        <v>115515</v>
      </c>
      <c r="O207" s="102"/>
      <c r="P207" s="164"/>
      <c r="Q207" s="102"/>
      <c r="R207" s="164"/>
      <c r="S207" s="102"/>
      <c r="T207" s="164"/>
      <c r="U207" s="102"/>
      <c r="V207" s="164"/>
    </row>
    <row r="208" spans="1:22" s="3" customFormat="1" ht="12.75">
      <c r="A208" s="95"/>
      <c r="B208" s="96"/>
      <c r="C208" s="97">
        <f>SUM(E208:V208)</f>
        <v>0</v>
      </c>
      <c r="D208" s="163">
        <f>SUM(F208+H208+J208+L208+N208+P208+R208+T208+V208)</f>
        <v>0</v>
      </c>
      <c r="E208" s="97"/>
      <c r="F208" s="163"/>
      <c r="G208" s="97"/>
      <c r="H208" s="163"/>
      <c r="I208" s="97"/>
      <c r="J208" s="163"/>
      <c r="K208" s="97"/>
      <c r="L208" s="163"/>
      <c r="M208" s="97"/>
      <c r="N208" s="163"/>
      <c r="O208" s="97"/>
      <c r="P208" s="163"/>
      <c r="Q208" s="97"/>
      <c r="R208" s="163"/>
      <c r="S208" s="97"/>
      <c r="T208" s="163"/>
      <c r="U208" s="97"/>
      <c r="V208" s="163"/>
    </row>
    <row r="209" spans="1:22" s="3" customFormat="1" ht="12.75">
      <c r="A209" s="95"/>
      <c r="B209" s="96" t="s">
        <v>101</v>
      </c>
      <c r="C209" s="97">
        <f>SUM(C136+C191)</f>
        <v>6013037</v>
      </c>
      <c r="D209" s="163">
        <f>SUM(D136+D191)</f>
        <v>3797640</v>
      </c>
      <c r="E209" s="97">
        <f aca="true" t="shared" si="76" ref="E209:U209">SUM(E136+E191)</f>
        <v>0</v>
      </c>
      <c r="F209" s="163">
        <f>SUM(F136+F191)</f>
        <v>0</v>
      </c>
      <c r="G209" s="97">
        <f t="shared" si="76"/>
        <v>0</v>
      </c>
      <c r="H209" s="163">
        <f>SUM(H136+H191)</f>
        <v>0</v>
      </c>
      <c r="I209" s="97">
        <f t="shared" si="76"/>
        <v>0</v>
      </c>
      <c r="J209" s="163">
        <f>SUM(J136+J191)</f>
        <v>0</v>
      </c>
      <c r="K209" s="97">
        <f t="shared" si="76"/>
        <v>0</v>
      </c>
      <c r="L209" s="163">
        <f>SUM(L136+L191)</f>
        <v>0</v>
      </c>
      <c r="M209" s="97">
        <f t="shared" si="76"/>
        <v>6013037</v>
      </c>
      <c r="N209" s="163">
        <f>SUM(N136+N191)</f>
        <v>3797640</v>
      </c>
      <c r="O209" s="97">
        <f t="shared" si="76"/>
        <v>0</v>
      </c>
      <c r="P209" s="163">
        <f>SUM(P136+P191)</f>
        <v>0</v>
      </c>
      <c r="Q209" s="97">
        <f t="shared" si="76"/>
        <v>0</v>
      </c>
      <c r="R209" s="163">
        <f>SUM(R136+R191)</f>
        <v>0</v>
      </c>
      <c r="S209" s="97">
        <f t="shared" si="76"/>
        <v>0</v>
      </c>
      <c r="T209" s="163">
        <f>SUM(T136+T191)</f>
        <v>0</v>
      </c>
      <c r="U209" s="97">
        <f t="shared" si="76"/>
        <v>0</v>
      </c>
      <c r="V209" s="163">
        <f>SUM(V136+V191)</f>
        <v>0</v>
      </c>
    </row>
    <row r="210" spans="1:22" s="3" customFormat="1" ht="12.75">
      <c r="A210" s="95"/>
      <c r="B210" s="96"/>
      <c r="C210" s="97"/>
      <c r="D210" s="163"/>
      <c r="E210" s="97"/>
      <c r="F210" s="163"/>
      <c r="G210" s="97"/>
      <c r="H210" s="163"/>
      <c r="I210" s="97"/>
      <c r="J210" s="163"/>
      <c r="K210" s="97"/>
      <c r="L210" s="163"/>
      <c r="M210" s="97"/>
      <c r="N210" s="163"/>
      <c r="O210" s="97"/>
      <c r="P210" s="163"/>
      <c r="Q210" s="97"/>
      <c r="R210" s="163"/>
      <c r="S210" s="97"/>
      <c r="T210" s="163"/>
      <c r="U210" s="97"/>
      <c r="V210" s="163"/>
    </row>
    <row r="211" spans="1:22" s="3" customFormat="1" ht="12.75">
      <c r="A211" s="105"/>
      <c r="B211" s="106" t="s">
        <v>117</v>
      </c>
      <c r="C211" s="107">
        <f aca="true" t="shared" si="77" ref="C211:U211">SUM(C86+C106+C113+C126+C133+C209)</f>
        <v>22291137</v>
      </c>
      <c r="D211" s="290">
        <f>SUM(D86+D106+D113+D126+D133+D209)</f>
        <v>15519362</v>
      </c>
      <c r="E211" s="107">
        <f t="shared" si="77"/>
        <v>13940</v>
      </c>
      <c r="F211" s="107">
        <f t="shared" si="77"/>
        <v>27120</v>
      </c>
      <c r="G211" s="107">
        <f t="shared" si="77"/>
        <v>189480</v>
      </c>
      <c r="H211" s="107">
        <f>SUM(H86+H106+H113+H126+H133+H209)</f>
        <v>154166</v>
      </c>
      <c r="I211" s="107">
        <f t="shared" si="77"/>
        <v>152050</v>
      </c>
      <c r="J211" s="107">
        <f>SUM(J86+J106+J113+J126+J133+J209)</f>
        <v>50000</v>
      </c>
      <c r="K211" s="107">
        <f t="shared" si="77"/>
        <v>1116830</v>
      </c>
      <c r="L211" s="107">
        <f>SUM(L86+L106+L113+L126+L133+L209)</f>
        <v>1082380</v>
      </c>
      <c r="M211" s="107">
        <f t="shared" si="77"/>
        <v>6223937</v>
      </c>
      <c r="N211" s="107">
        <f>SUM(N86+N106+N113+N126+N133+N209)</f>
        <v>3986930</v>
      </c>
      <c r="O211" s="107">
        <f t="shared" si="77"/>
        <v>14585400</v>
      </c>
      <c r="P211" s="254">
        <f>SUM(P86+P106+P113+P126+P133+P209)</f>
        <v>10202421</v>
      </c>
      <c r="Q211" s="107">
        <f t="shared" si="77"/>
        <v>0</v>
      </c>
      <c r="R211" s="107">
        <f>SUM(R86+R106+R113+R126+R133+R209)</f>
        <v>0</v>
      </c>
      <c r="S211" s="107">
        <f t="shared" si="77"/>
        <v>9500</v>
      </c>
      <c r="T211" s="107">
        <f>SUM(T86+T106+T113+T126+T133+T209)</f>
        <v>5690</v>
      </c>
      <c r="U211" s="107">
        <f t="shared" si="77"/>
        <v>0</v>
      </c>
      <c r="V211" s="107">
        <f>SUM(V86+V106+V113+V126+V133+V209)</f>
        <v>10655</v>
      </c>
    </row>
    <row r="212" spans="1:22" s="3" customFormat="1" ht="15.75">
      <c r="A212" s="75"/>
      <c r="B212" s="76"/>
      <c r="C212" s="69"/>
      <c r="D212" s="69"/>
      <c r="E212" s="117"/>
      <c r="F212" s="117"/>
      <c r="G212" s="69"/>
      <c r="H212" s="69"/>
      <c r="I212" s="117"/>
      <c r="J212" s="117"/>
      <c r="K212" s="117"/>
      <c r="L212" s="117"/>
      <c r="M212" s="117"/>
      <c r="N212" s="117"/>
      <c r="O212" s="117"/>
      <c r="P212" s="117"/>
      <c r="Q212" s="117"/>
      <c r="R212" s="117"/>
      <c r="S212" s="117"/>
      <c r="T212" s="117"/>
      <c r="U212" s="117"/>
      <c r="V212" s="117"/>
    </row>
    <row r="213" ht="12.75">
      <c r="A213" s="77"/>
    </row>
    <row r="214" spans="3:4" ht="12.75">
      <c r="C214" s="111"/>
      <c r="D214" s="111"/>
    </row>
    <row r="215" spans="1:22" ht="12.75">
      <c r="A215" s="157" t="s">
        <v>169</v>
      </c>
      <c r="B215" s="111" t="s">
        <v>170</v>
      </c>
      <c r="C215" s="53" t="s">
        <v>122</v>
      </c>
      <c r="E215" s="111" t="s">
        <v>120</v>
      </c>
      <c r="S215" s="347" t="s">
        <v>123</v>
      </c>
      <c r="T215" s="347"/>
      <c r="U215" s="347"/>
      <c r="V215" s="347"/>
    </row>
    <row r="216" spans="1:5" ht="24">
      <c r="A216" s="259" t="s">
        <v>171</v>
      </c>
      <c r="B216" s="53" t="s">
        <v>172</v>
      </c>
      <c r="E216" s="111" t="s">
        <v>121</v>
      </c>
    </row>
    <row r="217" spans="11:22" ht="12.75">
      <c r="K217" s="111" t="s">
        <v>173</v>
      </c>
      <c r="S217" s="347" t="s">
        <v>124</v>
      </c>
      <c r="T217" s="347"/>
      <c r="U217" s="347"/>
      <c r="V217" s="347"/>
    </row>
  </sheetData>
  <sheetProtection/>
  <mergeCells count="8">
    <mergeCell ref="S217:V217"/>
    <mergeCell ref="S215:V215"/>
    <mergeCell ref="A1:V1"/>
    <mergeCell ref="B89:E89"/>
    <mergeCell ref="B108:E108"/>
    <mergeCell ref="B115:E115"/>
    <mergeCell ref="B129:E129"/>
    <mergeCell ref="B135:E135"/>
  </mergeCells>
  <printOptions horizontalCentered="1"/>
  <pageMargins left="0" right="0" top="0" bottom="0" header="0.31496062992125984" footer="0.31496062992125984"/>
  <pageSetup firstPageNumber="3" useFirstPageNumber="1" fitToHeight="0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Profesor</cp:lastModifiedBy>
  <cp:lastPrinted>2020-12-23T10:59:12Z</cp:lastPrinted>
  <dcterms:created xsi:type="dcterms:W3CDTF">2013-09-11T11:00:21Z</dcterms:created>
  <dcterms:modified xsi:type="dcterms:W3CDTF">2020-12-23T10:59:16Z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- Obrasci - Prijedlog financijskog plana.xls</vt:lpwstr>
  </property>
</Properties>
</file>